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60" windowHeight="12330" activeTab="3"/>
  </bookViews>
  <sheets>
    <sheet name="World 1996" sheetId="1" r:id="rId1"/>
    <sheet name="Developed 96" sheetId="2" r:id="rId2"/>
    <sheet name="Developing 96" sheetId="3" r:id="rId3"/>
    <sheet name="World 2010" sheetId="4" r:id="rId4"/>
  </sheets>
  <definedNames>
    <definedName name="TABLE" localSheetId="1">'Developed 96'!$E$1:$E$1</definedName>
    <definedName name="TABLE" localSheetId="2">'Developing 96'!$E$1:$E$1</definedName>
    <definedName name="TABLE_2" localSheetId="2">'Developing 96'!$E$1:$E$1</definedName>
  </definedNames>
  <calcPr fullCalcOnLoad="1"/>
</workbook>
</file>

<file path=xl/sharedStrings.xml><?xml version="1.0" encoding="utf-8"?>
<sst xmlns="http://schemas.openxmlformats.org/spreadsheetml/2006/main" count="315" uniqueCount="102">
  <si>
    <t>Wheat</t>
  </si>
  <si>
    <t>Corn</t>
  </si>
  <si>
    <t>Rice</t>
  </si>
  <si>
    <t>23700 BTU required to produce one lb N as NH3 (Hood and Kidder, 1992)</t>
  </si>
  <si>
    <t>52249 BTU required to produce one kg N as NH3</t>
  </si>
  <si>
    <t>1075 BTU in one cubic foot of natural gas (http://www.irrsupply.com/btu.htm)</t>
  </si>
  <si>
    <t>requires 48.6 cubic ft of natural gas to produce 1 kg N as NH3</t>
  </si>
  <si>
    <t>36,183 cubic ft of natural gas to produce 2000 lb anhydrous ammonia</t>
  </si>
  <si>
    <t>$3.02/ 1000 cubic feet of natural gas (http//www.tded.state.ex.us/maproom/18-cgas.htm)</t>
  </si>
  <si>
    <t>$0.146 to produce 1 kg N  (3.02/1000=x/48.6)</t>
  </si>
  <si>
    <t xml:space="preserve">$0.146 * 442,275,000 kg = $64,572,150 </t>
  </si>
  <si>
    <t>savings in natural gas expenditures for each 1% increase in NUE (same yield)</t>
  </si>
  <si>
    <t>savings of 2,490,000,000 cubic feet of natural gas for each 1% increase in NUE</t>
  </si>
  <si>
    <t>Sorghum</t>
  </si>
  <si>
    <t>Millet</t>
  </si>
  <si>
    <t>World cereal production, MT</t>
  </si>
  <si>
    <t>Total N removed in cereals</t>
  </si>
  <si>
    <t>N fertilizer savings per year for each 1% increase in NUE (same yield)</t>
  </si>
  <si>
    <t>1998 value using $479/metric Ton of actual N</t>
  </si>
  <si>
    <t>N fertilizer savings per year for a 20% increase in NUE (same yield)</t>
  </si>
  <si>
    <t xml:space="preserve">1998 value using $479/metric Ton of actual N </t>
  </si>
  <si>
    <t>Area, ha</t>
  </si>
  <si>
    <t>Avg. yield Mg/ha</t>
  </si>
  <si>
    <t>N removed in cereals coming from the soil (50% of total)</t>
  </si>
  <si>
    <t>N removed in cereals coming from the fertilizer (50% of total)</t>
  </si>
  <si>
    <t>mT</t>
  </si>
  <si>
    <t>World cereal grain N removal (production * %N)</t>
  </si>
  <si>
    <t>%N</t>
  </si>
  <si>
    <t>0.60 * 82,906,340 = 49,743,804 MT in cereals</t>
  </si>
  <si>
    <t>Barley</t>
  </si>
  <si>
    <t>Rye</t>
  </si>
  <si>
    <t>Oats</t>
  </si>
  <si>
    <t xml:space="preserve"> 6.25 for corn and 5.95 for rice to determine %N</t>
  </si>
  <si>
    <t xml:space="preserve">Estimated NUE = cereal fertilizer N removed/total N applied </t>
  </si>
  <si>
    <t>World consumption of fertilizer-N</t>
  </si>
  <si>
    <t>Cereal consumption of fertilizer-N (60% of total)</t>
  </si>
  <si>
    <t>average of hard and soft wheat grain</t>
  </si>
  <si>
    <t>corn yellow grain</t>
  </si>
  <si>
    <t>rice grain, rough</t>
  </si>
  <si>
    <t>sorghum, milo, grain</t>
  </si>
  <si>
    <t>millet,grain</t>
  </si>
  <si>
    <t>barley grain</t>
  </si>
  <si>
    <t>oats grain</t>
  </si>
  <si>
    <t>rye grain</t>
  </si>
  <si>
    <t>crude protein divided by 5.7, for wheat, barley, sorghum, millet, oats and rye,</t>
  </si>
  <si>
    <t>Total cereal production</t>
  </si>
  <si>
    <t>(51)-1, (52)</t>
  </si>
  <si>
    <t>(51)-2, (52)</t>
  </si>
  <si>
    <t>(51)-3, (52)</t>
  </si>
  <si>
    <t>(51)-4, (52)</t>
  </si>
  <si>
    <t>(51)-5, (52)</t>
  </si>
  <si>
    <t>(51)-6, (52)</t>
  </si>
  <si>
    <t>(51)-7, (52)</t>
  </si>
  <si>
    <t>(51)-8, (52)</t>
  </si>
  <si>
    <t>(51)-1</t>
  </si>
  <si>
    <t>(51)-2</t>
  </si>
  <si>
    <t>(51)-3</t>
  </si>
  <si>
    <t>(51)-4</t>
  </si>
  <si>
    <t>(51)-5</t>
  </si>
  <si>
    <t>(51)-6</t>
  </si>
  <si>
    <t>(51)-7</t>
  </si>
  <si>
    <t>(51)-8</t>
  </si>
  <si>
    <t>49743804*0.343 - 16,572,232</t>
  </si>
  <si>
    <t>Developed world consumption of fertilizer-N</t>
  </si>
  <si>
    <t>WORLD</t>
  </si>
  <si>
    <t>2001 value using $636/metric Ton of actual N</t>
  </si>
  <si>
    <t>0.60 * 82,421,368 = 49,452,821 MT in cereals</t>
  </si>
  <si>
    <t xml:space="preserve">1 - FAO, 1996 </t>
  </si>
  <si>
    <t>2 - FAO, 1995</t>
  </si>
  <si>
    <t>3 - Dale, 1997</t>
  </si>
  <si>
    <t xml:space="preserve">3-1, average of hard and soft wheat grain; 3-2, corn yellow grain; 3-3, rice grain, rough; 3-4, barley grain; 3-5 sorghum, milo, grain; 3-6, millet, grain, 3-7, oats grain, 3-8, rye grain; </t>
  </si>
  <si>
    <r>
      <t>4 - Tkachuk, 1977, to determine %N, crude protein was divided by 5.7, for wheat, barley, sorghum, millet, oats and rye, 6.25 for corn and 5.95 for rice (%N * 10 = g kg</t>
    </r>
    <r>
      <rPr>
        <vertAlign val="superscript"/>
        <sz val="8"/>
        <color indexed="8"/>
        <rFont val="Arial"/>
        <family val="2"/>
      </rPr>
      <t>-1</t>
    </r>
    <r>
      <rPr>
        <sz val="8"/>
        <color indexed="8"/>
        <rFont val="Arial"/>
        <family val="2"/>
      </rPr>
      <t>)</t>
    </r>
  </si>
  <si>
    <t>5 - Keeney, 1982</t>
  </si>
  <si>
    <t>3-1</t>
  </si>
  <si>
    <t>3-2</t>
  </si>
  <si>
    <t>3-3</t>
  </si>
  <si>
    <t>3-4</t>
  </si>
  <si>
    <t>3-5</t>
  </si>
  <si>
    <t>3-6</t>
  </si>
  <si>
    <t>3-7</t>
  </si>
  <si>
    <t>3-8</t>
  </si>
  <si>
    <t>1. FAO. 1996. FAOSTAT. www.fao.org.</t>
  </si>
  <si>
    <t>2. FAO. 1995. World agriculture: towards 2010 an FAO study. Nikos Alexandratos (ed.). Food and Agriculture Organization of the United Nations and John Wily &amp; Sons, West Sussex, England. p. 190.</t>
  </si>
  <si>
    <t>3. Dale, Nick. 1997. Ingredient analysis table:1997 edition. Feedstuffs. 69(30):24-31.</t>
  </si>
  <si>
    <r>
      <t xml:space="preserve">4. Tkachuk, R. 1977. Calculation of the nitrogen-to-protein conversion factor.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Hulse, J.H., K.O. Rachie and L.W. Billingsley (ed.) Nutritional standards and methods of evaluation for food legume breeders. International Development Research Centre: Ottawa, p. 78-82.</t>
    </r>
  </si>
  <si>
    <r>
      <t xml:space="preserve">5. Keeney, Dennis R. 1982. Nitrogen management for maximum efficiency and minimum pollution.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Frank J. Stevenson (ed.)  Nitrogen in agricultural soils. Agron. Monogr. 22. ASA, CSSA and SSSA, Madison, WI.</t>
    </r>
  </si>
  <si>
    <t>Total</t>
  </si>
  <si>
    <t>2003 value using $550/metric Ton of actual N</t>
  </si>
  <si>
    <t>Cereal production, MT</t>
  </si>
  <si>
    <t>urea, 2000 lbs, 2005, $412</t>
  </si>
  <si>
    <t>2000 * .46 = 920 lbs of N</t>
  </si>
  <si>
    <t>0.44 c/pound</t>
  </si>
  <si>
    <t xml:space="preserve">350/2000  =  350/907     </t>
  </si>
  <si>
    <t>385/1000 kg</t>
  </si>
  <si>
    <t>$836/1000 kg of actual N, 2005</t>
  </si>
  <si>
    <t>2005 value using $836/metric Ton of actual N, 2005</t>
  </si>
  <si>
    <t>2005 World</t>
  </si>
  <si>
    <t>2005 US</t>
  </si>
  <si>
    <t>2007 value using $650/metric Ton of actual N</t>
  </si>
  <si>
    <t>2007 value using $650/metric Ton of actual N (20% increase)</t>
  </si>
  <si>
    <t>2010 World</t>
  </si>
  <si>
    <t>2011 value using $600/metric Ton of actual 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</si>
</sst>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$&quot;#,##0"/>
    <numFmt numFmtId="168" formatCode="0_);\(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2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0" fillId="33" borderId="12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11" fillId="33" borderId="13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2" fillId="33" borderId="12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3" fontId="53" fillId="0" borderId="0" xfId="0" applyNumberFormat="1" applyFont="1" applyAlignment="1">
      <alignment horizontal="left"/>
    </xf>
    <xf numFmtId="0" fontId="54" fillId="33" borderId="14" xfId="0" applyFont="1" applyFill="1" applyBorder="1" applyAlignment="1">
      <alignment/>
    </xf>
    <xf numFmtId="0" fontId="0" fillId="16" borderId="0" xfId="0" applyFont="1" applyFill="1" applyAlignment="1">
      <alignment/>
    </xf>
    <xf numFmtId="0" fontId="6" fillId="34" borderId="0" xfId="0" applyFont="1" applyFill="1" applyAlignment="1">
      <alignment/>
    </xf>
    <xf numFmtId="167" fontId="16" fillId="16" borderId="0" xfId="0" applyNumberFormat="1" applyFont="1" applyFill="1" applyAlignment="1">
      <alignment horizontal="left"/>
    </xf>
    <xf numFmtId="167" fontId="0" fillId="16" borderId="0" xfId="0" applyNumberFormat="1" applyFont="1" applyFill="1" applyAlignment="1">
      <alignment horizontal="left"/>
    </xf>
    <xf numFmtId="0" fontId="0" fillId="1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</xdr:row>
      <xdr:rowOff>85725</xdr:rowOff>
    </xdr:from>
    <xdr:to>
      <xdr:col>10</xdr:col>
      <xdr:colOff>514350</xdr:colOff>
      <xdr:row>16</xdr:row>
      <xdr:rowOff>9525</xdr:rowOff>
    </xdr:to>
    <xdr:pic>
      <xdr:nvPicPr>
        <xdr:cNvPr id="1" name="Picture 1" descr="ear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981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9.140625" style="9" customWidth="1"/>
    <col min="2" max="2" width="41.140625" style="2" customWidth="1"/>
    <col min="3" max="3" width="11.421875" style="2" customWidth="1"/>
    <col min="4" max="4" width="9.7109375" style="9" customWidth="1"/>
    <col min="5" max="5" width="16.421875" style="2" customWidth="1"/>
    <col min="6" max="6" width="5.421875" style="2" customWidth="1"/>
    <col min="7" max="7" width="17.57421875" style="2" bestFit="1" customWidth="1"/>
    <col min="8" max="16384" width="9.140625" style="2" customWidth="1"/>
  </cols>
  <sheetData>
    <row r="1" ht="12.75">
      <c r="B1" s="13" t="s">
        <v>64</v>
      </c>
    </row>
    <row r="2" spans="2:6" ht="12.75">
      <c r="B2" s="2" t="s">
        <v>34</v>
      </c>
      <c r="D2" s="9">
        <v>-1</v>
      </c>
      <c r="E2" s="3">
        <v>82906340</v>
      </c>
      <c r="F2" s="2" t="s">
        <v>25</v>
      </c>
    </row>
    <row r="3" spans="2:4" ht="12.75">
      <c r="B3" s="2" t="s">
        <v>35</v>
      </c>
      <c r="D3" s="9">
        <v>-2</v>
      </c>
    </row>
    <row r="4" spans="2:6" ht="12.75">
      <c r="B4" s="2" t="s">
        <v>28</v>
      </c>
      <c r="E4" s="3">
        <f>0.6*82906340</f>
        <v>49743804</v>
      </c>
      <c r="F4" s="2" t="s">
        <v>25</v>
      </c>
    </row>
    <row r="5" spans="2:8" ht="12.75">
      <c r="B5" s="1" t="s">
        <v>15</v>
      </c>
      <c r="G5" s="2" t="s">
        <v>21</v>
      </c>
      <c r="H5" s="2" t="s">
        <v>22</v>
      </c>
    </row>
    <row r="6" spans="2:8" ht="12.75">
      <c r="B6" s="2" t="s">
        <v>0</v>
      </c>
      <c r="D6" s="9">
        <v>-1</v>
      </c>
      <c r="E6" s="20">
        <v>584275447</v>
      </c>
      <c r="F6" s="2" t="s">
        <v>25</v>
      </c>
      <c r="G6" s="20">
        <v>226757133</v>
      </c>
      <c r="H6" s="5">
        <f aca="true" t="shared" si="0" ref="H6:H13">E6/G6</f>
        <v>2.5766574099347075</v>
      </c>
    </row>
    <row r="7" spans="2:8" ht="12.75">
      <c r="B7" s="2" t="s">
        <v>1</v>
      </c>
      <c r="D7" s="9">
        <v>-1</v>
      </c>
      <c r="E7" s="20">
        <v>588951689</v>
      </c>
      <c r="F7" s="2" t="s">
        <v>25</v>
      </c>
      <c r="G7" s="20">
        <v>139378491</v>
      </c>
      <c r="H7" s="5">
        <f t="shared" si="0"/>
        <v>4.225556502832277</v>
      </c>
    </row>
    <row r="8" spans="2:8" ht="12.75">
      <c r="B8" s="2" t="s">
        <v>2</v>
      </c>
      <c r="D8" s="9">
        <v>-1</v>
      </c>
      <c r="E8" s="20">
        <v>568425714</v>
      </c>
      <c r="F8" s="2" t="s">
        <v>25</v>
      </c>
      <c r="G8" s="20">
        <v>150261627</v>
      </c>
      <c r="H8" s="5">
        <f t="shared" si="0"/>
        <v>3.7829066898097676</v>
      </c>
    </row>
    <row r="9" spans="2:8" ht="12.75">
      <c r="B9" s="2" t="s">
        <v>29</v>
      </c>
      <c r="D9" s="9">
        <v>-1</v>
      </c>
      <c r="E9" s="20">
        <v>155288809</v>
      </c>
      <c r="F9" s="2" t="s">
        <v>25</v>
      </c>
      <c r="G9" s="20">
        <v>65635839</v>
      </c>
      <c r="H9" s="5">
        <f t="shared" si="0"/>
        <v>2.365914892929151</v>
      </c>
    </row>
    <row r="10" spans="2:8" ht="12.75">
      <c r="B10" s="2" t="s">
        <v>13</v>
      </c>
      <c r="D10" s="9">
        <v>-1</v>
      </c>
      <c r="E10" s="20">
        <v>71639803</v>
      </c>
      <c r="F10" s="2" t="s">
        <v>25</v>
      </c>
      <c r="G10" s="20">
        <v>46992364</v>
      </c>
      <c r="H10" s="5">
        <f t="shared" si="0"/>
        <v>1.5244988100619923</v>
      </c>
    </row>
    <row r="11" spans="2:8" ht="12.75">
      <c r="B11" s="2" t="s">
        <v>14</v>
      </c>
      <c r="D11" s="9">
        <v>-1</v>
      </c>
      <c r="E11" s="20">
        <v>28582167</v>
      </c>
      <c r="F11" s="2" t="s">
        <v>25</v>
      </c>
      <c r="G11" s="20">
        <v>36062952</v>
      </c>
      <c r="H11" s="5">
        <f t="shared" si="0"/>
        <v>0.7925631545637196</v>
      </c>
    </row>
    <row r="12" spans="2:8" ht="12.75">
      <c r="B12" s="2" t="s">
        <v>31</v>
      </c>
      <c r="D12" s="9">
        <v>-1</v>
      </c>
      <c r="E12" s="20">
        <v>30894254</v>
      </c>
      <c r="F12" s="2" t="s">
        <v>25</v>
      </c>
      <c r="G12" s="20">
        <v>16708129</v>
      </c>
      <c r="H12" s="5">
        <f t="shared" si="0"/>
        <v>1.8490552712395265</v>
      </c>
    </row>
    <row r="13" spans="2:8" ht="12.75">
      <c r="B13" s="2" t="s">
        <v>30</v>
      </c>
      <c r="D13" s="9">
        <v>-1</v>
      </c>
      <c r="E13" s="20">
        <v>22929742</v>
      </c>
      <c r="F13" s="2" t="s">
        <v>25</v>
      </c>
      <c r="G13" s="20">
        <v>11055817</v>
      </c>
      <c r="H13" s="5">
        <f t="shared" si="0"/>
        <v>2.073997968671153</v>
      </c>
    </row>
    <row r="14" spans="2:8" ht="12.75">
      <c r="B14" s="2" t="s">
        <v>45</v>
      </c>
      <c r="E14" s="3">
        <f>SUM(E6:E13)</f>
        <v>2050987625</v>
      </c>
      <c r="G14" s="4"/>
      <c r="H14" s="5"/>
    </row>
    <row r="16" spans="2:3" ht="12.75">
      <c r="B16" s="1" t="s">
        <v>26</v>
      </c>
      <c r="C16" s="6" t="s">
        <v>27</v>
      </c>
    </row>
    <row r="17" spans="2:6" ht="12.75">
      <c r="B17" s="2" t="s">
        <v>0</v>
      </c>
      <c r="C17" s="2">
        <v>2.13</v>
      </c>
      <c r="D17" s="9" t="s">
        <v>46</v>
      </c>
      <c r="E17" s="3">
        <f aca="true" t="shared" si="1" ref="E17:E24">E6*(C17/100)</f>
        <v>12445067.0211</v>
      </c>
      <c r="F17" s="2" t="s">
        <v>25</v>
      </c>
    </row>
    <row r="18" spans="2:6" ht="12.75">
      <c r="B18" s="2" t="s">
        <v>1</v>
      </c>
      <c r="C18" s="2">
        <v>1.26</v>
      </c>
      <c r="D18" s="9" t="s">
        <v>47</v>
      </c>
      <c r="E18" s="3">
        <f t="shared" si="1"/>
        <v>7420791.2814</v>
      </c>
      <c r="F18" s="2" t="s">
        <v>25</v>
      </c>
    </row>
    <row r="19" spans="2:6" ht="12.75">
      <c r="B19" s="2" t="s">
        <v>2</v>
      </c>
      <c r="C19" s="2">
        <v>1.23</v>
      </c>
      <c r="D19" s="9" t="s">
        <v>48</v>
      </c>
      <c r="E19" s="3">
        <f t="shared" si="1"/>
        <v>6991636.2822</v>
      </c>
      <c r="F19" s="2" t="s">
        <v>25</v>
      </c>
    </row>
    <row r="20" spans="2:6" ht="12.75">
      <c r="B20" s="2" t="s">
        <v>29</v>
      </c>
      <c r="C20" s="2">
        <v>2.02</v>
      </c>
      <c r="D20" s="9" t="s">
        <v>49</v>
      </c>
      <c r="E20" s="3">
        <f t="shared" si="1"/>
        <v>3136833.9417999997</v>
      </c>
      <c r="F20" s="2" t="s">
        <v>25</v>
      </c>
    </row>
    <row r="21" spans="2:6" ht="12.75">
      <c r="B21" s="2" t="s">
        <v>13</v>
      </c>
      <c r="C21" s="2">
        <v>1.92</v>
      </c>
      <c r="D21" s="9" t="s">
        <v>50</v>
      </c>
      <c r="E21" s="3">
        <f t="shared" si="1"/>
        <v>1375484.2175999999</v>
      </c>
      <c r="F21" s="2" t="s">
        <v>25</v>
      </c>
    </row>
    <row r="22" spans="2:6" ht="12.75">
      <c r="B22" s="2" t="s">
        <v>14</v>
      </c>
      <c r="C22" s="2">
        <v>2.01</v>
      </c>
      <c r="D22" s="9" t="s">
        <v>51</v>
      </c>
      <c r="E22" s="3">
        <f t="shared" si="1"/>
        <v>574501.5566999998</v>
      </c>
      <c r="F22" s="2" t="s">
        <v>25</v>
      </c>
    </row>
    <row r="23" spans="2:6" ht="12.75">
      <c r="B23" s="2" t="s">
        <v>31</v>
      </c>
      <c r="C23" s="2">
        <v>1.93</v>
      </c>
      <c r="D23" s="9" t="s">
        <v>52</v>
      </c>
      <c r="E23" s="3">
        <f t="shared" si="1"/>
        <v>596259.1022</v>
      </c>
      <c r="F23" s="2" t="s">
        <v>25</v>
      </c>
    </row>
    <row r="24" spans="2:6" ht="12.75">
      <c r="B24" s="2" t="s">
        <v>30</v>
      </c>
      <c r="C24" s="2">
        <v>2.21</v>
      </c>
      <c r="D24" s="9" t="s">
        <v>53</v>
      </c>
      <c r="E24" s="3">
        <f t="shared" si="1"/>
        <v>506747.29819999996</v>
      </c>
      <c r="F24" s="2" t="s">
        <v>25</v>
      </c>
    </row>
    <row r="25" spans="2:6" ht="12.75">
      <c r="B25" s="2" t="s">
        <v>16</v>
      </c>
      <c r="E25" s="3">
        <f>SUM(E17:E24)</f>
        <v>33047320.701199997</v>
      </c>
      <c r="F25" s="2" t="s">
        <v>25</v>
      </c>
    </row>
    <row r="26" ht="12.75">
      <c r="E26" s="3"/>
    </row>
    <row r="27" spans="2:6" ht="12.75">
      <c r="B27" s="2" t="s">
        <v>23</v>
      </c>
      <c r="D27" s="9">
        <v>-53</v>
      </c>
      <c r="E27" s="3">
        <f>E25*0.5</f>
        <v>16523660.350599999</v>
      </c>
      <c r="F27" s="2" t="s">
        <v>25</v>
      </c>
    </row>
    <row r="28" spans="2:6" ht="12.75">
      <c r="B28" s="2" t="s">
        <v>24</v>
      </c>
      <c r="E28" s="3">
        <f>E25*(1-0.5)</f>
        <v>16523660.350599999</v>
      </c>
      <c r="F28" s="2" t="s">
        <v>25</v>
      </c>
    </row>
    <row r="30" spans="2:5" ht="12.75">
      <c r="B30" s="2" t="s">
        <v>33</v>
      </c>
      <c r="E30" s="7">
        <f>E28/E4</f>
        <v>0.3321752464005366</v>
      </c>
    </row>
    <row r="32" spans="2:7" ht="12.75">
      <c r="B32" s="2" t="s">
        <v>17</v>
      </c>
      <c r="E32" s="3">
        <f>(E4*(0.343)-E28)</f>
        <v>538464.4214000013</v>
      </c>
      <c r="F32" s="2" t="s">
        <v>25</v>
      </c>
      <c r="G32" s="18">
        <v>0.67</v>
      </c>
    </row>
    <row r="33" spans="2:9" ht="12.75">
      <c r="B33" s="2" t="s">
        <v>18</v>
      </c>
      <c r="E33" s="8">
        <f>E32*479</f>
        <v>257924457.8506006</v>
      </c>
      <c r="G33" s="17">
        <f>E33*67</f>
        <v>17280938675.990242</v>
      </c>
      <c r="I33" s="3" t="s">
        <v>62</v>
      </c>
    </row>
    <row r="34" spans="1:7" s="15" customFormat="1" ht="12.75">
      <c r="A34" s="14"/>
      <c r="B34" s="15" t="s">
        <v>65</v>
      </c>
      <c r="D34" s="14"/>
      <c r="E34" s="16">
        <f>E32*636</f>
        <v>342463372.01040083</v>
      </c>
      <c r="G34" s="19">
        <f>E34*67</f>
        <v>22945045924.696857</v>
      </c>
    </row>
    <row r="36" ht="12.75">
      <c r="B36" s="3"/>
    </row>
    <row r="37" spans="2:6" ht="12.75">
      <c r="B37" s="2" t="s">
        <v>19</v>
      </c>
      <c r="E37" s="3">
        <f>E32*20</f>
        <v>10769288.428000025</v>
      </c>
      <c r="F37" s="2" t="s">
        <v>25</v>
      </c>
    </row>
    <row r="38" spans="2:5" ht="12.75">
      <c r="B38" s="2" t="s">
        <v>20</v>
      </c>
      <c r="E38" s="8">
        <f>E37*479</f>
        <v>5158489157.0120125</v>
      </c>
    </row>
    <row r="39" spans="1:5" s="15" customFormat="1" ht="12.75">
      <c r="A39" s="14"/>
      <c r="B39" s="15" t="s">
        <v>65</v>
      </c>
      <c r="D39" s="14"/>
      <c r="E39" s="16">
        <f>E37*636</f>
        <v>6849267440.208016</v>
      </c>
    </row>
    <row r="40" ht="12.75">
      <c r="E40" s="8"/>
    </row>
    <row r="41" spans="1:2" ht="12.75">
      <c r="A41" s="9" t="s">
        <v>54</v>
      </c>
      <c r="B41" s="2" t="s">
        <v>36</v>
      </c>
    </row>
    <row r="42" spans="1:2" ht="12.75">
      <c r="A42" s="9" t="s">
        <v>55</v>
      </c>
      <c r="B42" s="2" t="s">
        <v>37</v>
      </c>
    </row>
    <row r="43" spans="1:2" ht="12.75">
      <c r="A43" s="9" t="s">
        <v>56</v>
      </c>
      <c r="B43" s="2" t="s">
        <v>38</v>
      </c>
    </row>
    <row r="44" spans="1:2" ht="12.75">
      <c r="A44" s="9" t="s">
        <v>57</v>
      </c>
      <c r="B44" s="2" t="s">
        <v>41</v>
      </c>
    </row>
    <row r="45" spans="1:2" ht="12.75">
      <c r="A45" s="9" t="s">
        <v>58</v>
      </c>
      <c r="B45" s="2" t="s">
        <v>39</v>
      </c>
    </row>
    <row r="46" spans="1:2" ht="12.75">
      <c r="A46" s="9" t="s">
        <v>59</v>
      </c>
      <c r="B46" s="2" t="s">
        <v>40</v>
      </c>
    </row>
    <row r="47" spans="1:2" ht="12.75">
      <c r="A47" s="9" t="s">
        <v>60</v>
      </c>
      <c r="B47" s="2" t="s">
        <v>42</v>
      </c>
    </row>
    <row r="48" spans="1:2" ht="12.75">
      <c r="A48" s="9" t="s">
        <v>61</v>
      </c>
      <c r="B48" s="2" t="s">
        <v>43</v>
      </c>
    </row>
    <row r="49" spans="1:2" ht="12.75">
      <c r="A49" s="10">
        <v>-52</v>
      </c>
      <c r="B49" s="2" t="s">
        <v>44</v>
      </c>
    </row>
    <row r="50" ht="12.75">
      <c r="B50" s="2" t="s">
        <v>32</v>
      </c>
    </row>
    <row r="52" ht="12.75">
      <c r="B52" s="2" t="s">
        <v>3</v>
      </c>
    </row>
    <row r="53" ht="12.75">
      <c r="B53" s="2" t="s">
        <v>4</v>
      </c>
    </row>
    <row r="54" ht="12.75">
      <c r="B54" s="2" t="s">
        <v>5</v>
      </c>
    </row>
    <row r="55" ht="12.75">
      <c r="B55" s="2" t="s">
        <v>6</v>
      </c>
    </row>
    <row r="56" ht="12.75">
      <c r="B56" s="2" t="s">
        <v>7</v>
      </c>
    </row>
    <row r="57" ht="12.75">
      <c r="B57" s="2" t="s">
        <v>8</v>
      </c>
    </row>
    <row r="58" ht="12.75">
      <c r="B58" s="2" t="s">
        <v>9</v>
      </c>
    </row>
    <row r="59" ht="12.75">
      <c r="B59" s="2" t="s">
        <v>10</v>
      </c>
    </row>
    <row r="60" ht="12.75">
      <c r="B60" s="2" t="s">
        <v>11</v>
      </c>
    </row>
    <row r="61" ht="12.75">
      <c r="B61" s="2" t="s">
        <v>12</v>
      </c>
    </row>
  </sheetData>
  <sheetProtection/>
  <printOptions gridLines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A33" sqref="A33:A34"/>
    </sheetView>
  </sheetViews>
  <sheetFormatPr defaultColWidth="9.140625" defaultRowHeight="12.75"/>
  <cols>
    <col min="2" max="2" width="25.421875" style="0" customWidth="1"/>
    <col min="5" max="5" width="17.7109375" style="0" customWidth="1"/>
    <col min="6" max="6" width="11.421875" style="0" customWidth="1"/>
  </cols>
  <sheetData>
    <row r="1" spans="2:6" ht="12.75">
      <c r="B1" t="s">
        <v>34</v>
      </c>
      <c r="D1">
        <v>-1</v>
      </c>
      <c r="E1" s="11">
        <v>29967560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>
        <f>0.6*E1</f>
        <v>17980536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310302800</v>
      </c>
      <c r="F5" t="s">
        <v>25</v>
      </c>
    </row>
    <row r="6" spans="2:6" ht="12.75">
      <c r="B6" t="s">
        <v>1</v>
      </c>
      <c r="D6">
        <v>-1</v>
      </c>
      <c r="E6">
        <v>321563600</v>
      </c>
      <c r="F6" t="s">
        <v>25</v>
      </c>
    </row>
    <row r="7" spans="2:6" ht="12.75">
      <c r="B7" t="s">
        <v>2</v>
      </c>
      <c r="D7">
        <v>-1</v>
      </c>
      <c r="E7">
        <v>25671510</v>
      </c>
      <c r="F7" t="s">
        <v>25</v>
      </c>
    </row>
    <row r="8" spans="2:6" ht="12.75">
      <c r="B8" t="s">
        <v>29</v>
      </c>
      <c r="D8">
        <v>-1</v>
      </c>
      <c r="E8">
        <v>124630800</v>
      </c>
      <c r="F8" t="s">
        <v>25</v>
      </c>
    </row>
    <row r="9" spans="2:6" ht="12.75">
      <c r="B9" t="s">
        <v>13</v>
      </c>
      <c r="D9">
        <v>-1</v>
      </c>
      <c r="E9">
        <v>23177020</v>
      </c>
      <c r="F9" t="s">
        <v>25</v>
      </c>
    </row>
    <row r="10" spans="2:6" ht="12.75">
      <c r="B10" t="s">
        <v>14</v>
      </c>
      <c r="D10">
        <v>-1</v>
      </c>
      <c r="E10">
        <v>835819</v>
      </c>
      <c r="F10" t="s">
        <v>25</v>
      </c>
    </row>
    <row r="11" spans="2:6" ht="12.75">
      <c r="B11" t="s">
        <v>31</v>
      </c>
      <c r="D11">
        <v>-1</v>
      </c>
      <c r="E11">
        <v>28672890</v>
      </c>
      <c r="F11" t="s">
        <v>25</v>
      </c>
    </row>
    <row r="12" spans="2:6" ht="12.75">
      <c r="B12" t="s">
        <v>30</v>
      </c>
      <c r="D12">
        <v>-1</v>
      </c>
      <c r="E12">
        <v>21843460</v>
      </c>
      <c r="F12" t="s">
        <v>25</v>
      </c>
    </row>
    <row r="13" spans="2:5" ht="12.75">
      <c r="B13" t="s">
        <v>45</v>
      </c>
      <c r="E13">
        <f>SUM(E5:E12)</f>
        <v>856697899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6609449.64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4051701.36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315759.57300000003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2517542.1599999997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444998.784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16799.9619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553386.7769999999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482740.46599999996</v>
      </c>
      <c r="F23" t="s">
        <v>25</v>
      </c>
    </row>
    <row r="24" spans="2:6" ht="12.75">
      <c r="B24" t="s">
        <v>16</v>
      </c>
      <c r="E24">
        <f>SUM(E16:E23)</f>
        <v>14992378.721900001</v>
      </c>
      <c r="F24" t="s">
        <v>25</v>
      </c>
    </row>
    <row r="26" spans="2:6" ht="12.75">
      <c r="B26" t="s">
        <v>23</v>
      </c>
      <c r="D26">
        <v>-53</v>
      </c>
      <c r="E26">
        <f>E24*0.5</f>
        <v>7496189.360950001</v>
      </c>
      <c r="F26" t="s">
        <v>25</v>
      </c>
    </row>
    <row r="27" spans="2:6" ht="12.75">
      <c r="B27" t="s">
        <v>24</v>
      </c>
      <c r="E27">
        <f>E24*(1-0.5)</f>
        <v>7496189.360950001</v>
      </c>
      <c r="F27" t="s">
        <v>25</v>
      </c>
    </row>
    <row r="29" spans="2:5" ht="12.75">
      <c r="B29" t="s">
        <v>33</v>
      </c>
      <c r="E29">
        <f>E27/E3</f>
        <v>0.4169057786124952</v>
      </c>
    </row>
    <row r="31" spans="2:6" ht="12.75">
      <c r="B31" t="s">
        <v>17</v>
      </c>
      <c r="E31">
        <f>(E3*(0.426)-E27)</f>
        <v>163518.97504999954</v>
      </c>
      <c r="F31" t="s">
        <v>25</v>
      </c>
    </row>
    <row r="32" spans="2:5" ht="12.75">
      <c r="B32" t="s">
        <v>18</v>
      </c>
      <c r="E32">
        <f>E31*479</f>
        <v>78325589.04894978</v>
      </c>
    </row>
    <row r="35" spans="2:6" ht="12.75">
      <c r="B35" t="s">
        <v>19</v>
      </c>
      <c r="E35">
        <f>E31*20</f>
        <v>3270379.500999991</v>
      </c>
      <c r="F35" t="s">
        <v>25</v>
      </c>
    </row>
    <row r="36" spans="2:5" ht="12.75">
      <c r="B36" t="s">
        <v>20</v>
      </c>
      <c r="E36">
        <f>E35*479</f>
        <v>1566511780.9789956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42" sqref="F42"/>
    </sheetView>
  </sheetViews>
  <sheetFormatPr defaultColWidth="9.140625" defaultRowHeight="12.75"/>
  <cols>
    <col min="2" max="2" width="24.57421875" style="0" customWidth="1"/>
    <col min="4" max="4" width="10.00390625" style="0" customWidth="1"/>
    <col min="5" max="5" width="15.140625" style="0" customWidth="1"/>
  </cols>
  <sheetData>
    <row r="1" spans="2:6" ht="12.75">
      <c r="B1" t="s">
        <v>63</v>
      </c>
      <c r="D1">
        <v>-1</v>
      </c>
      <c r="E1" s="11">
        <v>52938780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 s="12">
        <f>0.6*E1</f>
        <v>31763268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276658100</v>
      </c>
      <c r="F5" t="s">
        <v>25</v>
      </c>
    </row>
    <row r="6" spans="2:6" ht="12.75">
      <c r="B6" t="s">
        <v>1</v>
      </c>
      <c r="D6">
        <v>-1</v>
      </c>
      <c r="E6">
        <v>268854300</v>
      </c>
      <c r="F6" t="s">
        <v>25</v>
      </c>
    </row>
    <row r="7" spans="2:6" ht="12.75">
      <c r="B7" t="s">
        <v>2</v>
      </c>
      <c r="D7">
        <v>-1</v>
      </c>
      <c r="E7">
        <v>544011500</v>
      </c>
      <c r="F7" t="s">
        <v>25</v>
      </c>
    </row>
    <row r="8" spans="2:6" ht="12.75">
      <c r="B8" t="s">
        <v>29</v>
      </c>
      <c r="D8">
        <v>-1</v>
      </c>
      <c r="E8">
        <v>31517320</v>
      </c>
      <c r="F8" t="s">
        <v>25</v>
      </c>
    </row>
    <row r="9" spans="2:6" ht="12.75">
      <c r="B9" t="s">
        <v>13</v>
      </c>
      <c r="D9">
        <v>-1</v>
      </c>
      <c r="E9">
        <v>47490020</v>
      </c>
      <c r="F9" t="s">
        <v>25</v>
      </c>
    </row>
    <row r="10" spans="2:6" ht="12.75">
      <c r="B10" t="s">
        <v>14</v>
      </c>
      <c r="D10">
        <v>-1</v>
      </c>
      <c r="E10">
        <v>28021500</v>
      </c>
      <c r="F10" t="s">
        <v>25</v>
      </c>
    </row>
    <row r="11" spans="2:6" ht="12.75">
      <c r="B11" t="s">
        <v>31</v>
      </c>
      <c r="D11">
        <v>-1</v>
      </c>
      <c r="E11">
        <v>2208549</v>
      </c>
      <c r="F11" t="s">
        <v>25</v>
      </c>
    </row>
    <row r="12" spans="2:6" ht="12.75">
      <c r="B12" t="s">
        <v>30</v>
      </c>
      <c r="D12">
        <v>-1</v>
      </c>
      <c r="E12">
        <v>1178633</v>
      </c>
      <c r="F12" t="s">
        <v>25</v>
      </c>
    </row>
    <row r="13" spans="2:5" ht="12.75">
      <c r="B13" t="s">
        <v>45</v>
      </c>
      <c r="E13">
        <f>SUM(E5:E12)</f>
        <v>1199939922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5892817.53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3387564.18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6691341.45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636649.864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911808.384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563232.1499999999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42624.99569999999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26047.789299999997</v>
      </c>
      <c r="F23" t="s">
        <v>25</v>
      </c>
    </row>
    <row r="24" spans="2:6" ht="12.75">
      <c r="B24" t="s">
        <v>16</v>
      </c>
      <c r="E24">
        <f>SUM(E16:E23)</f>
        <v>18152086.343</v>
      </c>
      <c r="F24" t="s">
        <v>25</v>
      </c>
    </row>
    <row r="26" spans="2:6" ht="12.75">
      <c r="B26" t="s">
        <v>23</v>
      </c>
      <c r="D26">
        <v>-53</v>
      </c>
      <c r="E26">
        <f>E24*0.5</f>
        <v>9076043.1715</v>
      </c>
      <c r="F26" t="s">
        <v>25</v>
      </c>
    </row>
    <row r="27" spans="2:6" ht="12.75">
      <c r="B27" t="s">
        <v>24</v>
      </c>
      <c r="E27">
        <f>E24*(1-0.5)</f>
        <v>9076043.1715</v>
      </c>
      <c r="F27" t="s">
        <v>25</v>
      </c>
    </row>
    <row r="29" spans="2:5" ht="12.75">
      <c r="B29" t="s">
        <v>33</v>
      </c>
      <c r="E29">
        <f>E27/E3</f>
        <v>0.28574021953597467</v>
      </c>
    </row>
    <row r="31" spans="2:6" ht="12.75">
      <c r="B31" t="s">
        <v>17</v>
      </c>
      <c r="E31">
        <f>(E3*(0.295)-E27)</f>
        <v>294120.8884999994</v>
      </c>
      <c r="F31" t="s">
        <v>25</v>
      </c>
    </row>
    <row r="32" spans="2:5" ht="12.75">
      <c r="B32" t="s">
        <v>18</v>
      </c>
      <c r="E32">
        <f>E31*479</f>
        <v>140883905.59149972</v>
      </c>
    </row>
    <row r="35" spans="2:6" ht="12.75">
      <c r="B35" t="s">
        <v>19</v>
      </c>
      <c r="E35">
        <f>E31*20</f>
        <v>5882417.769999988</v>
      </c>
      <c r="F35" t="s">
        <v>25</v>
      </c>
    </row>
    <row r="36" spans="2:5" ht="12.75">
      <c r="B36" t="s">
        <v>20</v>
      </c>
      <c r="E36">
        <f>E35*479</f>
        <v>2817678111.829994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7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55.57421875" style="0" customWidth="1"/>
    <col min="2" max="2" width="6.28125" style="0" customWidth="1"/>
    <col min="3" max="3" width="5.28125" style="12" customWidth="1"/>
    <col min="4" max="4" width="18.8515625" style="36" customWidth="1"/>
    <col min="5" max="5" width="17.00390625" style="0" customWidth="1"/>
    <col min="6" max="6" width="14.57421875" style="0" customWidth="1"/>
    <col min="7" max="7" width="7.8515625" style="12" customWidth="1"/>
    <col min="10" max="11" width="16.140625" style="0" customWidth="1"/>
    <col min="12" max="12" width="10.00390625" style="0" bestFit="1" customWidth="1"/>
  </cols>
  <sheetData>
    <row r="1" ht="13.5" thickBot="1"/>
    <row r="2" spans="1:8" ht="18.75" thickBot="1">
      <c r="A2" s="34"/>
      <c r="B2" s="23"/>
      <c r="C2" s="26"/>
      <c r="D2" s="37" t="s">
        <v>96</v>
      </c>
      <c r="E2" s="35" t="s">
        <v>97</v>
      </c>
      <c r="F2" s="54" t="s">
        <v>100</v>
      </c>
      <c r="G2" s="6"/>
      <c r="H2" s="2"/>
    </row>
    <row r="3" spans="1:8" ht="12.75">
      <c r="A3" s="13" t="s">
        <v>34</v>
      </c>
      <c r="B3" s="21"/>
      <c r="D3" s="38">
        <v>94233456</v>
      </c>
      <c r="E3" s="38">
        <v>10926100</v>
      </c>
      <c r="F3" s="59"/>
      <c r="G3" s="27">
        <v>1</v>
      </c>
      <c r="H3" s="39" t="s">
        <v>25</v>
      </c>
    </row>
    <row r="4" spans="1:8" ht="12.75">
      <c r="A4" s="2" t="s">
        <v>35</v>
      </c>
      <c r="B4" s="2"/>
      <c r="D4" s="39"/>
      <c r="E4" s="36"/>
      <c r="G4" s="27">
        <v>2</v>
      </c>
      <c r="H4" s="2"/>
    </row>
    <row r="5" spans="1:8" ht="12.75">
      <c r="A5" s="2" t="s">
        <v>66</v>
      </c>
      <c r="B5" s="2"/>
      <c r="D5" s="38">
        <f>0.6*D3</f>
        <v>56540073.6</v>
      </c>
      <c r="E5" s="38">
        <f>0.6*E3</f>
        <v>6555660</v>
      </c>
      <c r="F5" s="59"/>
      <c r="G5" s="27"/>
      <c r="H5" s="2" t="s">
        <v>25</v>
      </c>
    </row>
    <row r="6" spans="1:8" ht="12.75">
      <c r="A6" s="2"/>
      <c r="B6" s="2"/>
      <c r="D6" s="40"/>
      <c r="E6" s="39"/>
      <c r="G6" s="27"/>
      <c r="H6" s="2"/>
    </row>
    <row r="7" spans="1:8" ht="12.75">
      <c r="A7" s="25" t="s">
        <v>88</v>
      </c>
      <c r="B7" s="2"/>
      <c r="D7" s="39"/>
      <c r="E7" s="46"/>
      <c r="G7" s="27"/>
      <c r="H7" s="2"/>
    </row>
    <row r="8" spans="1:8" ht="12.75">
      <c r="A8" s="2" t="s">
        <v>0</v>
      </c>
      <c r="B8" s="2"/>
      <c r="D8" s="41">
        <v>628697531</v>
      </c>
      <c r="E8" s="41">
        <v>58740000</v>
      </c>
      <c r="F8" s="59"/>
      <c r="G8" s="27">
        <v>1</v>
      </c>
      <c r="H8" s="2" t="s">
        <v>25</v>
      </c>
    </row>
    <row r="9" spans="1:8" ht="12.75">
      <c r="A9" s="2" t="s">
        <v>1</v>
      </c>
      <c r="B9" s="2"/>
      <c r="D9" s="41">
        <v>712877757</v>
      </c>
      <c r="E9" s="41">
        <v>282311000</v>
      </c>
      <c r="F9" s="59"/>
      <c r="G9" s="27">
        <v>1</v>
      </c>
      <c r="H9" s="2" t="s">
        <v>25</v>
      </c>
    </row>
    <row r="10" spans="1:8" ht="12.75">
      <c r="A10" s="2" t="s">
        <v>2</v>
      </c>
      <c r="B10" s="2"/>
      <c r="D10" s="41">
        <v>631508532</v>
      </c>
      <c r="E10" s="41">
        <v>10125000</v>
      </c>
      <c r="F10" s="59"/>
      <c r="G10" s="27">
        <v>1</v>
      </c>
      <c r="H10" s="2" t="s">
        <v>25</v>
      </c>
    </row>
    <row r="11" spans="1:8" ht="12.75">
      <c r="A11" s="2" t="s">
        <v>29</v>
      </c>
      <c r="B11" s="2"/>
      <c r="D11" s="41">
        <v>141334270</v>
      </c>
      <c r="E11" s="41">
        <v>4613490</v>
      </c>
      <c r="F11" s="59"/>
      <c r="G11" s="27">
        <v>1</v>
      </c>
      <c r="H11" s="2" t="s">
        <v>25</v>
      </c>
    </row>
    <row r="12" spans="1:8" ht="12.75">
      <c r="A12" s="2" t="s">
        <v>13</v>
      </c>
      <c r="B12" s="2"/>
      <c r="D12" s="41">
        <v>59214205</v>
      </c>
      <c r="E12" s="41">
        <v>9981000</v>
      </c>
      <c r="F12" s="59"/>
      <c r="G12" s="27">
        <v>1</v>
      </c>
      <c r="H12" s="2" t="s">
        <v>25</v>
      </c>
    </row>
    <row r="13" spans="1:8" ht="12.75">
      <c r="A13" s="2" t="s">
        <v>14</v>
      </c>
      <c r="B13" s="2"/>
      <c r="D13" s="41">
        <v>30589322</v>
      </c>
      <c r="E13" s="41">
        <v>307020</v>
      </c>
      <c r="F13" s="59"/>
      <c r="G13" s="27">
        <v>1</v>
      </c>
      <c r="H13" s="2" t="s">
        <v>25</v>
      </c>
    </row>
    <row r="14" spans="1:8" ht="12.75">
      <c r="A14" s="2" t="s">
        <v>31</v>
      </c>
      <c r="B14" s="2"/>
      <c r="D14" s="41">
        <v>23552531</v>
      </c>
      <c r="E14" s="41">
        <v>1667450</v>
      </c>
      <c r="F14" s="59"/>
      <c r="G14" s="27">
        <v>1</v>
      </c>
      <c r="H14" s="2" t="s">
        <v>25</v>
      </c>
    </row>
    <row r="15" spans="1:8" ht="12.75">
      <c r="A15" s="2" t="s">
        <v>30</v>
      </c>
      <c r="B15" s="2"/>
      <c r="D15" s="41">
        <v>15223162</v>
      </c>
      <c r="E15" s="41">
        <v>191450</v>
      </c>
      <c r="F15" s="59"/>
      <c r="G15" s="27">
        <v>1</v>
      </c>
      <c r="H15" s="2" t="s">
        <v>25</v>
      </c>
    </row>
    <row r="16" spans="1:8" ht="12.75">
      <c r="A16" s="13" t="s">
        <v>86</v>
      </c>
      <c r="B16" s="2"/>
      <c r="D16" s="38">
        <f>SUM(D8:D15)</f>
        <v>2242997310</v>
      </c>
      <c r="E16" s="38">
        <f>SUM(E8:E15)</f>
        <v>367936410</v>
      </c>
      <c r="F16" s="59"/>
      <c r="G16" s="27"/>
      <c r="H16" s="3"/>
    </row>
    <row r="17" spans="1:8" ht="12.75">
      <c r="A17" s="2"/>
      <c r="B17" s="2"/>
      <c r="D17" s="39"/>
      <c r="E17" s="39"/>
      <c r="G17" s="27"/>
      <c r="H17" s="2"/>
    </row>
    <row r="18" spans="1:8" ht="12.75">
      <c r="A18" s="25" t="s">
        <v>26</v>
      </c>
      <c r="B18" s="24" t="s">
        <v>27</v>
      </c>
      <c r="D18" s="39"/>
      <c r="E18" s="2"/>
      <c r="G18" s="27">
        <v>4</v>
      </c>
      <c r="H18" s="2"/>
    </row>
    <row r="19" spans="1:8" ht="12.75">
      <c r="A19" s="2" t="s">
        <v>0</v>
      </c>
      <c r="B19" s="2">
        <v>2.13</v>
      </c>
      <c r="D19" s="40">
        <f aca="true" t="shared" si="0" ref="D19:D26">D8*(B19/100)</f>
        <v>13391257.4103</v>
      </c>
      <c r="E19" s="40">
        <f aca="true" t="shared" si="1" ref="E19:E26">E8*(B19/100)</f>
        <v>1251162</v>
      </c>
      <c r="F19" s="59"/>
      <c r="G19" s="30" t="s">
        <v>73</v>
      </c>
      <c r="H19" s="2" t="s">
        <v>25</v>
      </c>
    </row>
    <row r="20" spans="1:8" ht="12.75">
      <c r="A20" s="2" t="s">
        <v>1</v>
      </c>
      <c r="B20" s="2">
        <v>1.26</v>
      </c>
      <c r="D20" s="40">
        <f t="shared" si="0"/>
        <v>8982259.7382</v>
      </c>
      <c r="E20" s="40">
        <f t="shared" si="1"/>
        <v>3557118.6</v>
      </c>
      <c r="F20" s="59"/>
      <c r="G20" s="30" t="s">
        <v>74</v>
      </c>
      <c r="H20" s="2" t="s">
        <v>25</v>
      </c>
    </row>
    <row r="21" spans="1:8" ht="12.75">
      <c r="A21" s="2" t="s">
        <v>2</v>
      </c>
      <c r="B21" s="2">
        <v>1.23</v>
      </c>
      <c r="D21" s="40">
        <f t="shared" si="0"/>
        <v>7767554.9436</v>
      </c>
      <c r="E21" s="40">
        <f t="shared" si="1"/>
        <v>124537.5</v>
      </c>
      <c r="F21" s="59"/>
      <c r="G21" s="30" t="s">
        <v>75</v>
      </c>
      <c r="H21" s="2" t="s">
        <v>25</v>
      </c>
    </row>
    <row r="22" spans="1:8" ht="12.75">
      <c r="A22" s="2" t="s">
        <v>29</v>
      </c>
      <c r="B22" s="2">
        <v>2.02</v>
      </c>
      <c r="D22" s="40">
        <f t="shared" si="0"/>
        <v>2854952.2539999997</v>
      </c>
      <c r="E22" s="40">
        <f t="shared" si="1"/>
        <v>93192.49799999999</v>
      </c>
      <c r="F22" s="59"/>
      <c r="G22" s="30" t="s">
        <v>76</v>
      </c>
      <c r="H22" s="2" t="s">
        <v>25</v>
      </c>
    </row>
    <row r="23" spans="1:8" ht="12.75">
      <c r="A23" s="2" t="s">
        <v>13</v>
      </c>
      <c r="B23" s="2">
        <v>1.92</v>
      </c>
      <c r="D23" s="40">
        <f t="shared" si="0"/>
        <v>1136912.7359999998</v>
      </c>
      <c r="E23" s="40">
        <f t="shared" si="1"/>
        <v>191635.19999999998</v>
      </c>
      <c r="F23" s="59"/>
      <c r="G23" s="30" t="s">
        <v>77</v>
      </c>
      <c r="H23" s="2" t="s">
        <v>25</v>
      </c>
    </row>
    <row r="24" spans="1:8" ht="12.75">
      <c r="A24" s="2" t="s">
        <v>14</v>
      </c>
      <c r="B24" s="2">
        <v>2.01</v>
      </c>
      <c r="D24" s="40">
        <f t="shared" si="0"/>
        <v>614845.3721999999</v>
      </c>
      <c r="E24" s="40">
        <f t="shared" si="1"/>
        <v>6171.101999999999</v>
      </c>
      <c r="F24" s="59"/>
      <c r="G24" s="30" t="s">
        <v>78</v>
      </c>
      <c r="H24" s="2" t="s">
        <v>25</v>
      </c>
    </row>
    <row r="25" spans="1:8" ht="12.75">
      <c r="A25" s="2" t="s">
        <v>31</v>
      </c>
      <c r="B25" s="2">
        <v>1.93</v>
      </c>
      <c r="D25" s="40">
        <f t="shared" si="0"/>
        <v>454563.84829999995</v>
      </c>
      <c r="E25" s="40">
        <f t="shared" si="1"/>
        <v>32181.784999999996</v>
      </c>
      <c r="F25" s="59"/>
      <c r="G25" s="30" t="s">
        <v>79</v>
      </c>
      <c r="H25" s="2" t="s">
        <v>25</v>
      </c>
    </row>
    <row r="26" spans="1:8" ht="12.75">
      <c r="A26" s="2" t="s">
        <v>30</v>
      </c>
      <c r="B26" s="2">
        <v>2.21</v>
      </c>
      <c r="D26" s="40">
        <f t="shared" si="0"/>
        <v>336431.88019999996</v>
      </c>
      <c r="E26" s="40">
        <f t="shared" si="1"/>
        <v>4231.045</v>
      </c>
      <c r="F26" s="59"/>
      <c r="G26" s="30" t="s">
        <v>80</v>
      </c>
      <c r="H26" s="2" t="s">
        <v>25</v>
      </c>
    </row>
    <row r="27" spans="1:8" ht="12.75">
      <c r="A27" s="13" t="s">
        <v>16</v>
      </c>
      <c r="B27" s="13"/>
      <c r="D27" s="38">
        <f>SUM(D19:D26)</f>
        <v>35538778.182799995</v>
      </c>
      <c r="E27" s="38">
        <f>SUM(E19:E26)</f>
        <v>5260229.7299999995</v>
      </c>
      <c r="F27" s="59"/>
      <c r="G27" s="28"/>
      <c r="H27" s="13" t="s">
        <v>25</v>
      </c>
    </row>
    <row r="28" spans="1:12" ht="12.75">
      <c r="A28" s="2"/>
      <c r="B28" s="2"/>
      <c r="D28" s="40"/>
      <c r="E28" s="2"/>
      <c r="G28" s="27"/>
      <c r="H28" s="2"/>
      <c r="I28" s="45"/>
      <c r="J28" s="46"/>
      <c r="K28" s="46"/>
      <c r="L28" s="25"/>
    </row>
    <row r="29" spans="1:11" ht="12.75">
      <c r="A29" s="2" t="s">
        <v>23</v>
      </c>
      <c r="B29" s="2"/>
      <c r="D29" s="40">
        <f>D27*0.5</f>
        <v>17769389.091399997</v>
      </c>
      <c r="E29" s="40">
        <f>E27*0.5</f>
        <v>2630114.8649999998</v>
      </c>
      <c r="F29" s="59"/>
      <c r="G29" s="27">
        <v>5</v>
      </c>
      <c r="H29" s="2" t="s">
        <v>25</v>
      </c>
      <c r="I29" s="36"/>
      <c r="J29" s="36"/>
      <c r="K29" s="36"/>
    </row>
    <row r="30" spans="1:11" ht="12.75">
      <c r="A30" s="2" t="s">
        <v>24</v>
      </c>
      <c r="B30" s="2"/>
      <c r="D30" s="40">
        <f>D27*(1-0.5)</f>
        <v>17769389.091399997</v>
      </c>
      <c r="E30" s="40">
        <f>E27*(1-0.5)</f>
        <v>2630114.8649999998</v>
      </c>
      <c r="F30" s="59"/>
      <c r="G30" s="27"/>
      <c r="H30" s="2" t="s">
        <v>25</v>
      </c>
      <c r="I30" s="36"/>
      <c r="J30" s="36"/>
      <c r="K30" s="36"/>
    </row>
    <row r="31" spans="1:11" ht="12.75">
      <c r="A31" s="2"/>
      <c r="B31" s="2"/>
      <c r="C31" s="27"/>
      <c r="D31" s="39"/>
      <c r="E31" s="2"/>
      <c r="F31" s="2"/>
      <c r="G31" s="6"/>
      <c r="H31" s="2"/>
      <c r="I31" s="36"/>
      <c r="J31" s="36"/>
      <c r="K31" s="36"/>
    </row>
    <row r="32" spans="1:11" ht="12.75">
      <c r="A32" s="13" t="s">
        <v>33</v>
      </c>
      <c r="B32" s="13"/>
      <c r="C32" s="28"/>
      <c r="D32" s="42">
        <f>D30/D5</f>
        <v>0.31427955359789267</v>
      </c>
      <c r="E32" s="42">
        <f>E30/E5</f>
        <v>0.4011975704963344</v>
      </c>
      <c r="F32" s="55"/>
      <c r="G32" s="6"/>
      <c r="H32" s="2"/>
      <c r="I32" s="36"/>
      <c r="J32" s="36"/>
      <c r="K32" s="36"/>
    </row>
    <row r="33" spans="1:11" ht="12.75">
      <c r="A33" s="2"/>
      <c r="B33" s="2"/>
      <c r="C33" s="27"/>
      <c r="D33" s="42"/>
      <c r="E33" s="2"/>
      <c r="F33" s="2"/>
      <c r="G33" s="6"/>
      <c r="H33" s="2"/>
      <c r="I33" s="36"/>
      <c r="J33" s="36"/>
      <c r="K33" s="36"/>
    </row>
    <row r="34" spans="1:11" ht="12.75">
      <c r="A34" s="56" t="s">
        <v>17</v>
      </c>
      <c r="B34" s="2"/>
      <c r="C34" s="27"/>
      <c r="D34" s="40">
        <f>(D5*(0.324)-D30)</f>
        <v>549594.7550000027</v>
      </c>
      <c r="E34" s="40">
        <f>(E5*(0.411)-E30)</f>
        <v>64261.39500000002</v>
      </c>
      <c r="F34" s="55"/>
      <c r="G34" s="6"/>
      <c r="H34" s="2"/>
      <c r="I34" s="36"/>
      <c r="J34" s="36"/>
      <c r="K34" s="36"/>
    </row>
    <row r="35" spans="1:11" ht="12.75">
      <c r="A35" s="22" t="s">
        <v>98</v>
      </c>
      <c r="B35" s="22"/>
      <c r="C35" s="33"/>
      <c r="D35" s="44">
        <f>D34*650</f>
        <v>357236590.7500017</v>
      </c>
      <c r="E35" s="44">
        <f>E34*650</f>
        <v>41769906.750000015</v>
      </c>
      <c r="F35" s="15"/>
      <c r="G35" s="32"/>
      <c r="H35" s="2"/>
      <c r="I35" s="36"/>
      <c r="J35" s="36"/>
      <c r="K35" s="36"/>
    </row>
    <row r="36" spans="1:11" ht="12.75">
      <c r="A36" s="22" t="s">
        <v>99</v>
      </c>
      <c r="B36" s="22"/>
      <c r="C36" s="33"/>
      <c r="D36" s="44">
        <f>D35*20</f>
        <v>7144731815.000034</v>
      </c>
      <c r="E36" s="44">
        <f>E35*20</f>
        <v>835398135.0000002</v>
      </c>
      <c r="F36" s="15"/>
      <c r="G36" s="32"/>
      <c r="H36" s="2"/>
      <c r="I36" s="36"/>
      <c r="J36" s="36"/>
      <c r="K36" s="36"/>
    </row>
    <row r="37" spans="1:11" ht="12.75">
      <c r="A37" s="22"/>
      <c r="B37" s="22"/>
      <c r="C37" s="33"/>
      <c r="D37" s="44"/>
      <c r="E37" s="44"/>
      <c r="F37" s="15"/>
      <c r="G37" s="32"/>
      <c r="H37" s="2"/>
      <c r="I37" s="36"/>
      <c r="J37" s="36"/>
      <c r="K37" s="36"/>
    </row>
    <row r="38" spans="1:11" ht="12.75">
      <c r="A38" s="22"/>
      <c r="B38" s="22"/>
      <c r="C38" s="33"/>
      <c r="D38" s="44"/>
      <c r="E38" s="44"/>
      <c r="F38" s="15"/>
      <c r="G38" s="32"/>
      <c r="H38" s="2"/>
      <c r="I38" s="36"/>
      <c r="J38" s="36"/>
      <c r="K38" s="36"/>
    </row>
    <row r="39" spans="1:11" ht="12.75">
      <c r="A39" s="2" t="s">
        <v>89</v>
      </c>
      <c r="B39" s="2"/>
      <c r="C39" s="27"/>
      <c r="D39" s="39"/>
      <c r="E39" s="39"/>
      <c r="F39" s="2"/>
      <c r="G39" s="6"/>
      <c r="H39" s="2"/>
      <c r="I39" s="36"/>
      <c r="J39" s="36"/>
      <c r="K39" s="36"/>
    </row>
    <row r="40" spans="1:11" ht="12.75">
      <c r="A40" s="2" t="s">
        <v>90</v>
      </c>
      <c r="B40" s="2"/>
      <c r="C40" s="27"/>
      <c r="D40" s="39"/>
      <c r="E40" s="39"/>
      <c r="F40" s="2"/>
      <c r="G40" s="6"/>
      <c r="H40" s="2"/>
      <c r="I40" s="36"/>
      <c r="J40" s="36"/>
      <c r="K40" s="36"/>
    </row>
    <row r="41" spans="1:11" ht="12.75">
      <c r="A41" s="3" t="s">
        <v>91</v>
      </c>
      <c r="B41" s="2"/>
      <c r="C41" s="27"/>
      <c r="D41" s="39"/>
      <c r="E41" s="39"/>
      <c r="F41" s="2"/>
      <c r="G41" s="6"/>
      <c r="H41" s="2"/>
      <c r="I41" s="36"/>
      <c r="J41" s="36"/>
      <c r="K41" s="36"/>
    </row>
    <row r="42" spans="1:11" ht="12.75">
      <c r="A42" s="40" t="s">
        <v>92</v>
      </c>
      <c r="B42" s="2"/>
      <c r="C42" s="27"/>
      <c r="D42" s="39"/>
      <c r="E42" s="39"/>
      <c r="F42" s="2"/>
      <c r="G42" s="6"/>
      <c r="H42" s="2"/>
      <c r="I42" s="36"/>
      <c r="J42" s="36"/>
      <c r="K42" s="36"/>
    </row>
    <row r="43" spans="1:11" ht="12.75">
      <c r="A43" s="40" t="s">
        <v>93</v>
      </c>
      <c r="B43" s="2"/>
      <c r="C43" s="27"/>
      <c r="D43" s="39"/>
      <c r="E43" s="39"/>
      <c r="F43" s="2"/>
      <c r="G43" s="6"/>
      <c r="H43" s="2"/>
      <c r="I43" s="36"/>
      <c r="J43" s="36"/>
      <c r="K43" s="36"/>
    </row>
    <row r="44" spans="1:11" ht="12.75">
      <c r="A44" s="49" t="s">
        <v>94</v>
      </c>
      <c r="B44" s="47"/>
      <c r="C44" s="50"/>
      <c r="D44" s="48">
        <f>D34*836</f>
        <v>459461215.1800022</v>
      </c>
      <c r="E44" s="48">
        <f>E34*836</f>
        <v>53722526.22000001</v>
      </c>
      <c r="F44" s="2"/>
      <c r="G44" s="6"/>
      <c r="H44" s="2"/>
      <c r="I44" s="36"/>
      <c r="J44" s="36"/>
      <c r="K44" s="36"/>
    </row>
    <row r="45" spans="1:11" ht="12.75">
      <c r="A45" s="53" t="s">
        <v>101</v>
      </c>
      <c r="B45" s="2"/>
      <c r="C45" s="27"/>
      <c r="D45" s="57"/>
      <c r="E45" s="57"/>
      <c r="F45" s="55"/>
      <c r="G45" s="6"/>
      <c r="H45" s="2"/>
      <c r="I45" s="36"/>
      <c r="J45" s="36"/>
      <c r="K45" s="36"/>
    </row>
    <row r="46" spans="1:11" ht="12.75">
      <c r="A46" s="3"/>
      <c r="B46" s="2"/>
      <c r="C46" s="27"/>
      <c r="D46" s="39"/>
      <c r="E46" s="39"/>
      <c r="F46" s="2"/>
      <c r="G46" s="6"/>
      <c r="H46" s="2"/>
      <c r="I46" s="36"/>
      <c r="J46" s="36"/>
      <c r="K46" s="36"/>
    </row>
    <row r="47" spans="1:11" ht="12.75">
      <c r="A47" s="56" t="s">
        <v>19</v>
      </c>
      <c r="B47" s="2"/>
      <c r="C47" s="27"/>
      <c r="D47" s="40">
        <f>(D5*(0.543)-D30)</f>
        <v>12931870.873400006</v>
      </c>
      <c r="E47" s="40">
        <f>(E5*(0.543)-E30)</f>
        <v>929608.5150000006</v>
      </c>
      <c r="F47" s="2"/>
      <c r="G47" s="6"/>
      <c r="H47" s="2"/>
      <c r="I47" s="36"/>
      <c r="J47" s="36"/>
      <c r="K47" s="36"/>
    </row>
    <row r="48" spans="1:11" ht="12.75">
      <c r="A48" s="2" t="s">
        <v>20</v>
      </c>
      <c r="B48" s="2"/>
      <c r="C48" s="27"/>
      <c r="D48" s="43">
        <f>D47*479</f>
        <v>6194366148.3586035</v>
      </c>
      <c r="E48" s="43">
        <f>E47*479</f>
        <v>445282478.6850003</v>
      </c>
      <c r="F48" s="2"/>
      <c r="G48" s="6"/>
      <c r="H48" s="2"/>
      <c r="I48" s="36"/>
      <c r="J48" s="36"/>
      <c r="K48" s="36"/>
    </row>
    <row r="49" spans="1:11" ht="12.75">
      <c r="A49" s="22" t="s">
        <v>87</v>
      </c>
      <c r="B49" s="22"/>
      <c r="C49" s="33"/>
      <c r="D49" s="44">
        <f>D47*550</f>
        <v>7112528980.370004</v>
      </c>
      <c r="E49" s="44">
        <f>E47*550</f>
        <v>511284683.25000036</v>
      </c>
      <c r="F49" s="15"/>
      <c r="G49" s="32"/>
      <c r="H49" s="2"/>
      <c r="I49" s="36"/>
      <c r="J49" s="36"/>
      <c r="K49" s="36"/>
    </row>
    <row r="50" spans="1:11" s="47" customFormat="1" ht="12.75">
      <c r="A50" s="47" t="s">
        <v>95</v>
      </c>
      <c r="C50" s="50"/>
      <c r="D50" s="44">
        <f>D47*836</f>
        <v>10811044050.162405</v>
      </c>
      <c r="E50" s="48">
        <f>E47*836</f>
        <v>777152718.5400004</v>
      </c>
      <c r="G50" s="52"/>
      <c r="I50" s="51"/>
      <c r="J50" s="51"/>
      <c r="K50" s="51"/>
    </row>
    <row r="51" spans="1:11" ht="12.75">
      <c r="A51" s="53" t="s">
        <v>101</v>
      </c>
      <c r="B51" s="2"/>
      <c r="C51" s="27"/>
      <c r="D51" s="58"/>
      <c r="E51" s="55"/>
      <c r="F51" s="55"/>
      <c r="G51" s="6"/>
      <c r="H51" s="2"/>
      <c r="I51" s="36"/>
      <c r="J51" s="36"/>
      <c r="K51" s="36"/>
    </row>
    <row r="52" spans="1:11" ht="12.75">
      <c r="A52" s="53"/>
      <c r="B52" s="2"/>
      <c r="C52" s="27"/>
      <c r="D52" s="43"/>
      <c r="E52" s="2"/>
      <c r="F52" s="2"/>
      <c r="G52" s="6"/>
      <c r="H52" s="2"/>
      <c r="I52" s="36"/>
      <c r="J52" s="36"/>
      <c r="K52" s="36"/>
    </row>
    <row r="53" spans="1:11" ht="12.75">
      <c r="A53" s="29" t="s">
        <v>67</v>
      </c>
      <c r="B53" s="2"/>
      <c r="C53" s="27"/>
      <c r="F53" s="2"/>
      <c r="G53" s="6"/>
      <c r="H53" s="2"/>
      <c r="I53" s="36"/>
      <c r="J53" s="36"/>
      <c r="K53" s="36"/>
    </row>
    <row r="54" spans="1:11" ht="12.75">
      <c r="A54" s="29" t="s">
        <v>68</v>
      </c>
      <c r="B54" s="2"/>
      <c r="C54" s="27"/>
      <c r="F54" s="2"/>
      <c r="G54" s="6"/>
      <c r="H54" s="2"/>
      <c r="I54" s="36"/>
      <c r="J54" s="36"/>
      <c r="K54" s="36"/>
    </row>
    <row r="55" spans="1:11" ht="12.75">
      <c r="A55" s="29" t="s">
        <v>69</v>
      </c>
      <c r="B55" s="2"/>
      <c r="C55" s="27"/>
      <c r="F55" s="2"/>
      <c r="G55" s="6"/>
      <c r="H55" s="2"/>
      <c r="I55" s="36"/>
      <c r="J55" s="36"/>
      <c r="K55" s="36"/>
    </row>
    <row r="56" spans="1:11" ht="12.75">
      <c r="A56" s="29" t="s">
        <v>70</v>
      </c>
      <c r="B56" s="2"/>
      <c r="C56" s="27"/>
      <c r="F56" s="2"/>
      <c r="G56" s="6"/>
      <c r="H56" s="2"/>
      <c r="I56" s="36"/>
      <c r="J56" s="36"/>
      <c r="K56" s="36"/>
    </row>
    <row r="57" spans="1:11" ht="12.75">
      <c r="A57" s="29" t="s">
        <v>71</v>
      </c>
      <c r="B57" s="2"/>
      <c r="C57" s="27"/>
      <c r="F57" s="2"/>
      <c r="G57" s="6"/>
      <c r="H57" s="2"/>
      <c r="I57" s="36"/>
      <c r="J57" s="36"/>
      <c r="K57" s="36"/>
    </row>
    <row r="58" spans="1:11" ht="12.75">
      <c r="A58" s="29" t="s">
        <v>72</v>
      </c>
      <c r="B58" s="2"/>
      <c r="C58" s="27"/>
      <c r="F58" s="2"/>
      <c r="G58" s="6"/>
      <c r="H58" s="2"/>
      <c r="I58" s="36"/>
      <c r="J58" s="36"/>
      <c r="K58" s="36"/>
    </row>
    <row r="59" spans="1:11" ht="12.75">
      <c r="A59" s="2"/>
      <c r="B59" s="2"/>
      <c r="C59" s="27"/>
      <c r="D59" s="39"/>
      <c r="E59" s="2"/>
      <c r="F59" s="2"/>
      <c r="G59" s="6"/>
      <c r="H59" s="2"/>
      <c r="I59" s="36"/>
      <c r="J59" s="36"/>
      <c r="K59" s="36"/>
    </row>
    <row r="60" spans="1:11" ht="12.75">
      <c r="A60" s="31" t="s">
        <v>81</v>
      </c>
      <c r="B60" s="2"/>
      <c r="C60" s="27"/>
      <c r="D60" s="39"/>
      <c r="F60" s="2"/>
      <c r="G60" s="6"/>
      <c r="H60" s="2"/>
      <c r="I60" s="36"/>
      <c r="J60" s="36"/>
      <c r="K60" s="36"/>
    </row>
    <row r="61" spans="1:11" ht="12.75">
      <c r="A61" s="31" t="s">
        <v>82</v>
      </c>
      <c r="B61" s="2"/>
      <c r="C61" s="27"/>
      <c r="D61" s="39"/>
      <c r="F61" s="2"/>
      <c r="G61" s="6"/>
      <c r="H61" s="2"/>
      <c r="I61" s="36"/>
      <c r="J61" s="36"/>
      <c r="K61" s="36"/>
    </row>
    <row r="62" spans="1:11" ht="12.75">
      <c r="A62" s="31" t="s">
        <v>83</v>
      </c>
      <c r="B62" s="2"/>
      <c r="C62" s="27"/>
      <c r="D62" s="39"/>
      <c r="F62" s="2"/>
      <c r="G62" s="6"/>
      <c r="H62" s="2"/>
      <c r="I62" s="36"/>
      <c r="J62" s="36"/>
      <c r="K62" s="36"/>
    </row>
    <row r="63" spans="1:11" ht="12.75">
      <c r="A63" s="31" t="s">
        <v>84</v>
      </c>
      <c r="B63" s="2"/>
      <c r="C63" s="27"/>
      <c r="D63" s="39"/>
      <c r="F63" s="2"/>
      <c r="G63" s="6"/>
      <c r="H63" s="2"/>
      <c r="I63" s="36"/>
      <c r="J63" s="36"/>
      <c r="K63" s="36"/>
    </row>
    <row r="64" spans="1:11" ht="12.75">
      <c r="A64" s="31" t="s">
        <v>85</v>
      </c>
      <c r="B64" s="2"/>
      <c r="C64" s="27"/>
      <c r="D64" s="39"/>
      <c r="F64" s="2"/>
      <c r="G64" s="6"/>
      <c r="H64" s="2"/>
      <c r="I64" s="36"/>
      <c r="J64" s="36"/>
      <c r="K64" s="36"/>
    </row>
    <row r="65" spans="2:11" ht="12.75">
      <c r="B65" s="2"/>
      <c r="C65" s="27"/>
      <c r="D65" s="39"/>
      <c r="F65" s="2"/>
      <c r="G65" s="6"/>
      <c r="H65" s="2"/>
      <c r="I65" s="36"/>
      <c r="J65" s="36"/>
      <c r="K65" s="36"/>
    </row>
    <row r="66" spans="1:11" ht="12.75">
      <c r="A66" s="2" t="s">
        <v>3</v>
      </c>
      <c r="B66" s="2"/>
      <c r="C66" s="27"/>
      <c r="D66" s="39"/>
      <c r="F66" s="2"/>
      <c r="G66" s="6"/>
      <c r="H66" s="2"/>
      <c r="I66" s="36"/>
      <c r="J66" s="36"/>
      <c r="K66" s="36"/>
    </row>
    <row r="67" spans="1:11" ht="12.75">
      <c r="A67" s="2" t="s">
        <v>4</v>
      </c>
      <c r="B67" s="2"/>
      <c r="C67" s="27"/>
      <c r="D67" s="39"/>
      <c r="F67" s="2"/>
      <c r="G67" s="6"/>
      <c r="H67" s="2"/>
      <c r="I67" s="36"/>
      <c r="J67" s="36"/>
      <c r="K67" s="36"/>
    </row>
    <row r="68" spans="1:11" ht="12.75">
      <c r="A68" s="2" t="s">
        <v>5</v>
      </c>
      <c r="B68" s="2"/>
      <c r="C68" s="27"/>
      <c r="D68" s="39"/>
      <c r="F68" s="2"/>
      <c r="G68" s="6"/>
      <c r="H68" s="2"/>
      <c r="I68" s="36"/>
      <c r="J68" s="36"/>
      <c r="K68" s="36"/>
    </row>
    <row r="69" spans="1:11" ht="12.75">
      <c r="A69" s="2" t="s">
        <v>6</v>
      </c>
      <c r="B69" s="2"/>
      <c r="C69" s="27"/>
      <c r="D69" s="39"/>
      <c r="E69" s="2"/>
      <c r="F69" s="2"/>
      <c r="G69" s="6"/>
      <c r="H69" s="2"/>
      <c r="I69" s="36"/>
      <c r="J69" s="36"/>
      <c r="K69" s="36"/>
    </row>
    <row r="70" spans="1:11" ht="12.75">
      <c r="A70" s="2" t="s">
        <v>7</v>
      </c>
      <c r="B70" s="2"/>
      <c r="C70" s="27"/>
      <c r="D70" s="39"/>
      <c r="E70" s="2"/>
      <c r="F70" s="2"/>
      <c r="G70" s="6"/>
      <c r="H70" s="2"/>
      <c r="I70" s="36"/>
      <c r="J70" s="36"/>
      <c r="K70" s="36"/>
    </row>
    <row r="71" spans="1:11" ht="12.75">
      <c r="A71" s="2" t="s">
        <v>8</v>
      </c>
      <c r="B71" s="2"/>
      <c r="C71" s="27"/>
      <c r="D71" s="39"/>
      <c r="E71" s="2"/>
      <c r="F71" s="2"/>
      <c r="G71" s="6"/>
      <c r="H71" s="2"/>
      <c r="I71" s="36"/>
      <c r="J71" s="36"/>
      <c r="K71" s="36"/>
    </row>
    <row r="72" spans="1:11" ht="12.75">
      <c r="A72" s="2" t="s">
        <v>9</v>
      </c>
      <c r="B72" s="2"/>
      <c r="C72" s="27"/>
      <c r="D72" s="39"/>
      <c r="E72" s="2"/>
      <c r="F72" s="2"/>
      <c r="G72" s="6"/>
      <c r="H72" s="2"/>
      <c r="I72" s="36"/>
      <c r="J72" s="36"/>
      <c r="K72" s="36"/>
    </row>
    <row r="73" spans="1:11" ht="12.75">
      <c r="A73" s="2" t="s">
        <v>10</v>
      </c>
      <c r="B73" s="2"/>
      <c r="C73" s="27"/>
      <c r="D73" s="39"/>
      <c r="E73" s="2"/>
      <c r="F73" s="2"/>
      <c r="G73" s="6"/>
      <c r="H73" s="2"/>
      <c r="I73" s="36"/>
      <c r="J73" s="36"/>
      <c r="K73" s="36"/>
    </row>
    <row r="74" spans="1:11" ht="12.75">
      <c r="A74" s="2" t="s">
        <v>11</v>
      </c>
      <c r="H74" s="2"/>
      <c r="I74" s="36"/>
      <c r="J74" s="36"/>
      <c r="K74" s="36"/>
    </row>
    <row r="75" spans="1:11" ht="12.75">
      <c r="A75" s="2" t="s">
        <v>12</v>
      </c>
      <c r="H75" s="2"/>
      <c r="I75" s="36"/>
      <c r="J75" s="36"/>
      <c r="K75" s="36"/>
    </row>
    <row r="76" spans="8:11" ht="12.75">
      <c r="H76" s="2"/>
      <c r="I76" s="36"/>
      <c r="J76" s="36"/>
      <c r="K76" s="36"/>
    </row>
    <row r="77" spans="8:11" ht="12.75">
      <c r="H77" s="2"/>
      <c r="I77" s="36"/>
      <c r="J77" s="36"/>
      <c r="K77" s="36"/>
    </row>
    <row r="78" spans="8:11" ht="12.75">
      <c r="H78" s="2"/>
      <c r="I78" s="36"/>
      <c r="J78" s="36"/>
      <c r="K78" s="36"/>
    </row>
    <row r="79" spans="8:11" ht="12.75">
      <c r="H79" s="2"/>
      <c r="I79" s="36"/>
      <c r="J79" s="36"/>
      <c r="K79" s="36"/>
    </row>
    <row r="80" spans="8:11" ht="12.75">
      <c r="H80" s="2"/>
      <c r="I80" s="36"/>
      <c r="J80" s="36"/>
      <c r="K80" s="36"/>
    </row>
    <row r="81" spans="8:11" ht="12.75">
      <c r="H81" s="2"/>
      <c r="I81" s="36"/>
      <c r="J81" s="36"/>
      <c r="K81" s="36"/>
    </row>
    <row r="82" spans="8:11" ht="12.75">
      <c r="H82" s="2"/>
      <c r="I82" s="36"/>
      <c r="J82" s="36"/>
      <c r="K82" s="36"/>
    </row>
    <row r="83" spans="8:11" ht="12.75">
      <c r="H83" s="2"/>
      <c r="I83" s="36"/>
      <c r="J83" s="36"/>
      <c r="K83" s="36"/>
    </row>
    <row r="84" spans="8:11" ht="12.75">
      <c r="H84" s="2"/>
      <c r="I84" s="36"/>
      <c r="J84" s="36"/>
      <c r="K84" s="36"/>
    </row>
    <row r="85" spans="8:11" ht="12.75">
      <c r="H85" s="2"/>
      <c r="I85" s="36"/>
      <c r="J85" s="36"/>
      <c r="K85" s="36"/>
    </row>
    <row r="86" spans="8:11" ht="12.75">
      <c r="H86" s="2"/>
      <c r="I86" s="36"/>
      <c r="J86" s="36"/>
      <c r="K86" s="36"/>
    </row>
    <row r="87" spans="8:11" ht="12.75">
      <c r="H87" s="2"/>
      <c r="I87" s="36"/>
      <c r="J87" s="36"/>
      <c r="K87" s="36"/>
    </row>
    <row r="88" spans="8:11" ht="12.75">
      <c r="H88" s="2"/>
      <c r="I88" s="36"/>
      <c r="J88" s="36"/>
      <c r="K88" s="36"/>
    </row>
    <row r="89" spans="8:11" ht="12.75">
      <c r="H89" s="2"/>
      <c r="I89" s="36"/>
      <c r="J89" s="36"/>
      <c r="K89" s="36"/>
    </row>
    <row r="90" spans="8:11" ht="12.75">
      <c r="H90" s="2"/>
      <c r="I90" s="36"/>
      <c r="J90" s="36"/>
      <c r="K90" s="36"/>
    </row>
    <row r="91" spans="8:11" ht="12.75">
      <c r="H91" s="2"/>
      <c r="I91" s="36"/>
      <c r="J91" s="36"/>
      <c r="K91" s="36"/>
    </row>
    <row r="92" spans="8:11" ht="12.75">
      <c r="H92" s="2"/>
      <c r="I92" s="36"/>
      <c r="J92" s="36"/>
      <c r="K92" s="36"/>
    </row>
    <row r="93" spans="8:11" ht="12.75">
      <c r="H93" s="2"/>
      <c r="I93" s="36"/>
      <c r="J93" s="36"/>
      <c r="K93" s="36"/>
    </row>
    <row r="94" spans="8:11" ht="12.75">
      <c r="H94" s="2"/>
      <c r="I94" s="36"/>
      <c r="J94" s="36"/>
      <c r="K94" s="36"/>
    </row>
    <row r="95" spans="8:11" ht="12.75">
      <c r="H95" s="2"/>
      <c r="I95" s="36"/>
      <c r="J95" s="36"/>
      <c r="K95" s="36"/>
    </row>
    <row r="96" spans="8:11" ht="12.75">
      <c r="H96" s="2"/>
      <c r="I96" s="36"/>
      <c r="J96" s="36"/>
      <c r="K96" s="36"/>
    </row>
    <row r="97" spans="8:11" ht="12.75">
      <c r="H97" s="2"/>
      <c r="I97" s="36"/>
      <c r="J97" s="36"/>
      <c r="K97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W.Raun</dc:creator>
  <cp:keywords/>
  <dc:description/>
  <cp:lastModifiedBy>bill raun</cp:lastModifiedBy>
  <cp:lastPrinted>2001-03-08T19:15:13Z</cp:lastPrinted>
  <dcterms:created xsi:type="dcterms:W3CDTF">1998-07-16T14:34:42Z</dcterms:created>
  <dcterms:modified xsi:type="dcterms:W3CDTF">2012-02-15T20:15:49Z</dcterms:modified>
  <cp:category/>
  <cp:version/>
  <cp:contentType/>
  <cp:contentStatus/>
</cp:coreProperties>
</file>