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drawings/drawing6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.xml" ContentType="application/vnd.openxmlformats-officedocument.themeOverrid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.xml" ContentType="application/vnd.openxmlformats-officedocument.themeOverrid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.xml" ContentType="application/vnd.openxmlformats-officedocument.drawing+xml"/>
  <Override PartName="/xl/charts/chart46.xml" ContentType="application/vnd.openxmlformats-officedocument.drawingml.chart+xml"/>
  <Override PartName="/xl/drawings/drawing11.xml" ContentType="application/vnd.openxmlformats-officedocument.drawingml.chartshapes+xml"/>
  <Override PartName="/xl/charts/chart47.xml" ContentType="application/vnd.openxmlformats-officedocument.drawingml.chart+xml"/>
  <Override PartName="/xl/drawings/drawing12.xml" ContentType="application/vnd.openxmlformats-officedocument.drawingml.chartshapes+xml"/>
  <Override PartName="/xl/charts/chart48.xml" ContentType="application/vnd.openxmlformats-officedocument.drawingml.chart+xml"/>
  <Override PartName="/xl/drawings/drawing13.xml" ContentType="application/vnd.openxmlformats-officedocument.drawingml.chartshapes+xml"/>
  <Override PartName="/xl/charts/chart49.xml" ContentType="application/vnd.openxmlformats-officedocument.drawingml.chart+xml"/>
  <Override PartName="/xl/drawings/drawing14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6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6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7.xml" ContentType="application/vnd.openxmlformats-officedocument.drawing+xml"/>
  <Override PartName="/xl/charts/chart6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6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9.xml" ContentType="application/vnd.openxmlformats-officedocument.drawing+xml"/>
  <Override PartName="/xl/charts/chart68.xml" ContentType="application/vnd.openxmlformats-officedocument.drawingml.chart+xml"/>
  <Override PartName="/xl/drawings/drawing20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78.xml" ContentType="application/vnd.openxmlformats-officedocument.drawingml.chart+xml"/>
  <Override PartName="/xl/drawings/drawing21.xml" ContentType="application/vnd.openxmlformats-officedocument.drawingml.chartshapes+xml"/>
  <Override PartName="/xl/charts/chart7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2.xml" ContentType="application/vnd.openxmlformats-officedocument.drawing+xml"/>
  <Override PartName="/xl/charts/chart80.xml" ContentType="application/vnd.openxmlformats-officedocument.drawingml.chart+xml"/>
  <Override PartName="/xl/drawings/drawing23.xml" ContentType="application/vnd.openxmlformats-officedocument.drawingml.chartshapes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83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8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8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8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8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8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9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9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9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8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29.xml" ContentType="application/vnd.openxmlformats-officedocument.drawing+xml"/>
  <Override PartName="/xl/charts/chart9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3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1.xml" ContentType="application/vnd.openxmlformats-officedocument.drawing+xml"/>
  <Override PartName="/xl/charts/chart10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activeTab="7"/>
  </bookViews>
  <sheets>
    <sheet name="co502_2019" sheetId="1" r:id="rId1"/>
    <sheet name="Research_Articles" sheetId="32" r:id="rId2"/>
    <sheet name="Var,  Mgmt, Dates" sheetId="16" r:id="rId3"/>
    <sheet name="Trt_Means+NUE+RI" sheetId="2" r:id="rId4"/>
    <sheet name="Check_Plots_YIELD" sheetId="18" r:id="rId5"/>
    <sheet name="502_Yld_Goal" sheetId="15" r:id="rId6"/>
    <sheet name="Treatment Means" sheetId="4" r:id="rId7"/>
    <sheet name="Rain_°T_MSE" sheetId="21" r:id="rId8"/>
    <sheet name="Mesonet_2019" sheetId="31" r:id="rId9"/>
    <sheet name="YPO-RI" sheetId="9" r:id="rId10"/>
    <sheet name="SBNRC_validation" sheetId="5" r:id="rId11"/>
    <sheet name="SBNRC_2_7" sheetId="29" r:id="rId12"/>
    <sheet name="N Rate Response YR" sheetId="22" r:id="rId13"/>
    <sheet name="502_NDVI_Final 2009_2016" sheetId="20" r:id="rId14"/>
    <sheet name="P Response" sheetId="10" r:id="rId15"/>
    <sheet name="RI pred Nxt YR" sheetId="17" r:id="rId16"/>
    <sheet name="Frequency" sheetId="3" r:id="rId17"/>
    <sheet name="Yield_over_Time" sheetId="30" r:id="rId18"/>
  </sheets>
  <externalReferences>
    <externalReference r:id="rId19"/>
  </externalReferences>
  <definedNames>
    <definedName name="_xlnm._FilterDatabase" localSheetId="13" hidden="1">'502_NDVI_Final 2009_2016'!$C$3:$K$1319</definedName>
    <definedName name="_xlnm.Print_Titles" localSheetId="0">co502_2019!$3:$3</definedName>
    <definedName name="reftop" localSheetId="10">SBNRC_validation!$AB$38</definedName>
  </definedNames>
  <calcPr calcId="162913"/>
</workbook>
</file>

<file path=xl/calcChain.xml><?xml version="1.0" encoding="utf-8"?>
<calcChain xmlns="http://schemas.openxmlformats.org/spreadsheetml/2006/main">
  <c r="U58" i="21" l="1"/>
  <c r="U59" i="21"/>
  <c r="U60" i="21"/>
  <c r="V61" i="21"/>
  <c r="U62" i="21"/>
  <c r="V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B8" i="18" l="1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7" i="18"/>
  <c r="S14" i="15" l="1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13" i="15"/>
  <c r="AR58" i="5" l="1"/>
  <c r="AS58" i="5"/>
  <c r="AY53" i="5"/>
  <c r="AK53" i="5"/>
  <c r="AY55" i="5"/>
  <c r="AY56" i="5"/>
  <c r="AY57" i="5"/>
  <c r="AL58" i="5"/>
  <c r="AR54" i="5"/>
  <c r="AR57" i="5"/>
  <c r="AR56" i="5"/>
  <c r="AY54" i="5"/>
  <c r="BA56" i="5"/>
  <c r="AK57" i="5"/>
  <c r="AL57" i="5" s="1"/>
  <c r="AY45" i="5"/>
  <c r="AY46" i="5"/>
  <c r="AY47" i="5"/>
  <c r="AY48" i="5"/>
  <c r="AY49" i="5"/>
  <c r="AY50" i="5"/>
  <c r="AY51" i="5"/>
  <c r="AY52" i="5"/>
  <c r="AY40" i="5"/>
  <c r="AY41" i="5"/>
  <c r="AY42" i="5"/>
  <c r="AY43" i="5"/>
  <c r="AY44" i="5"/>
  <c r="AY39" i="5"/>
  <c r="AY38" i="5"/>
  <c r="AE41" i="5" l="1"/>
  <c r="AE38" i="5"/>
  <c r="J53" i="4" l="1"/>
  <c r="J6" i="4"/>
  <c r="AI8" i="15"/>
  <c r="X6" i="9" l="1"/>
  <c r="T6" i="9"/>
  <c r="AD4" i="21" l="1"/>
  <c r="AD5" i="21"/>
  <c r="AD6" i="21"/>
  <c r="AD7" i="21"/>
  <c r="AD8" i="21"/>
  <c r="AD9" i="21"/>
  <c r="AD3" i="21"/>
  <c r="Z36" i="16" l="1"/>
  <c r="AM11" i="16"/>
  <c r="AL11" i="16"/>
  <c r="R50" i="15"/>
  <c r="R51" i="15"/>
  <c r="R52" i="15"/>
  <c r="R53" i="15"/>
  <c r="R54" i="15"/>
  <c r="R55" i="15"/>
  <c r="R48" i="15"/>
  <c r="R14" i="15"/>
  <c r="R13" i="15"/>
  <c r="AI50" i="15"/>
  <c r="X55" i="15"/>
  <c r="X53" i="15"/>
  <c r="Y53" i="15"/>
  <c r="Z53" i="15"/>
  <c r="X54" i="15"/>
  <c r="Y54" i="15"/>
  <c r="Z54" i="15"/>
  <c r="Y55" i="15"/>
  <c r="Z55" i="15"/>
  <c r="Z52" i="15"/>
  <c r="Y52" i="15"/>
  <c r="X52" i="15"/>
  <c r="U53" i="15"/>
  <c r="U54" i="15"/>
  <c r="U55" i="15"/>
  <c r="U52" i="15"/>
  <c r="T53" i="15"/>
  <c r="T54" i="15"/>
  <c r="T55" i="15"/>
  <c r="T52" i="15"/>
  <c r="N50" i="2"/>
  <c r="AP6" i="16" l="1"/>
  <c r="AP10" i="16"/>
  <c r="AP7" i="16"/>
  <c r="AP8" i="16"/>
  <c r="AP9" i="16"/>
  <c r="AO7" i="16"/>
  <c r="AO8" i="16"/>
  <c r="AO9" i="16"/>
  <c r="AO10" i="16"/>
  <c r="AO6" i="16"/>
  <c r="AA6" i="9" l="1"/>
  <c r="Z53" i="4"/>
  <c r="Z52" i="4"/>
  <c r="X53" i="4"/>
  <c r="W53" i="4"/>
  <c r="W52" i="4"/>
  <c r="V53" i="4"/>
  <c r="X52" i="4"/>
  <c r="V52" i="4"/>
  <c r="W51" i="4"/>
  <c r="V6" i="9" l="1"/>
  <c r="J29" i="21" l="1"/>
  <c r="AP57" i="5" l="1"/>
  <c r="S82" i="21" l="1"/>
  <c r="S83" i="21"/>
  <c r="S81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5" i="21"/>
  <c r="L6" i="21"/>
  <c r="L7" i="21"/>
  <c r="L8" i="21"/>
  <c r="L9" i="21"/>
  <c r="L10" i="21"/>
  <c r="L11" i="21"/>
  <c r="L12" i="21"/>
  <c r="L13" i="21"/>
  <c r="L4" i="21"/>
  <c r="I55" i="29" l="1"/>
  <c r="H55" i="29"/>
  <c r="G55" i="29"/>
  <c r="F55" i="29"/>
  <c r="E55" i="29"/>
  <c r="D55" i="29"/>
  <c r="M52" i="29"/>
  <c r="M54" i="29"/>
  <c r="K55" i="29"/>
  <c r="K57" i="29"/>
  <c r="T53" i="4"/>
  <c r="T52" i="4"/>
  <c r="Q53" i="4"/>
  <c r="O53" i="4"/>
  <c r="L53" i="4"/>
  <c r="V52" i="2"/>
  <c r="N52" i="2"/>
  <c r="J52" i="2"/>
  <c r="G52" i="2"/>
  <c r="Z57" i="5" l="1"/>
  <c r="AS38" i="5"/>
  <c r="BF15" i="22"/>
  <c r="BE15" i="22"/>
  <c r="E53" i="9" l="1"/>
  <c r="T53" i="9"/>
  <c r="U53" i="9"/>
  <c r="V53" i="9"/>
  <c r="W53" i="9"/>
  <c r="X53" i="9"/>
  <c r="Z53" i="9"/>
  <c r="AA53" i="9"/>
  <c r="AB53" i="9"/>
  <c r="S53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6" i="9"/>
  <c r="P58" i="5"/>
  <c r="BG58" i="5"/>
  <c r="O3" i="30" l="1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4" i="30"/>
  <c r="O5" i="30"/>
  <c r="Z17" i="16" l="1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16" i="16"/>
  <c r="AS40" i="5" l="1"/>
  <c r="AS39" i="5"/>
  <c r="G55" i="5" l="1"/>
  <c r="AR38" i="5"/>
  <c r="K17" i="22"/>
  <c r="K16" i="22"/>
  <c r="I16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K15" i="22"/>
  <c r="H57" i="29" l="1"/>
  <c r="J55" i="29"/>
  <c r="AR39" i="5" l="1"/>
  <c r="AP39" i="5" l="1"/>
  <c r="AP40" i="5"/>
  <c r="W1883" i="20" l="1"/>
  <c r="X1883" i="20" s="1"/>
  <c r="W1882" i="20"/>
  <c r="W1881" i="20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Z38" i="5" l="1"/>
  <c r="BA38" i="5"/>
  <c r="AZ39" i="5"/>
  <c r="BA39" i="5"/>
  <c r="AZ40" i="5"/>
  <c r="BA40" i="5"/>
  <c r="AZ41" i="5"/>
  <c r="BA41" i="5"/>
  <c r="AZ42" i="5"/>
  <c r="BA42" i="5"/>
  <c r="AZ43" i="5"/>
  <c r="BA43" i="5"/>
  <c r="AZ44" i="5"/>
  <c r="BA44" i="5"/>
  <c r="AZ45" i="5"/>
  <c r="BA45" i="5"/>
  <c r="AZ46" i="5"/>
  <c r="BA46" i="5"/>
  <c r="AZ47" i="5"/>
  <c r="BA47" i="5"/>
  <c r="AZ48" i="5"/>
  <c r="BA48" i="5"/>
  <c r="AZ49" i="5"/>
  <c r="BA49" i="5"/>
  <c r="AZ50" i="5"/>
  <c r="BA50" i="5"/>
  <c r="AZ51" i="5"/>
  <c r="BA51" i="5"/>
  <c r="AZ52" i="5"/>
  <c r="BA52" i="5"/>
  <c r="AZ53" i="5"/>
  <c r="BA53" i="5"/>
  <c r="AZ54" i="5"/>
  <c r="BA54" i="5"/>
  <c r="BA55" i="5"/>
  <c r="L5" i="20"/>
  <c r="L6" i="20"/>
  <c r="L7" i="20"/>
  <c r="L8" i="20"/>
  <c r="L9" i="20"/>
  <c r="L10" i="20"/>
  <c r="L4" i="20"/>
  <c r="M5" i="20"/>
  <c r="M6" i="20"/>
  <c r="M7" i="20"/>
  <c r="M8" i="20"/>
  <c r="M9" i="20"/>
  <c r="M10" i="20"/>
  <c r="M4" i="20"/>
  <c r="J1879" i="20"/>
  <c r="P10" i="5"/>
  <c r="AR40" i="5"/>
  <c r="K28" i="22" l="1"/>
  <c r="K27" i="22"/>
  <c r="AJ33" i="22"/>
  <c r="AH33" i="22"/>
  <c r="AF33" i="22"/>
  <c r="AD33" i="22"/>
  <c r="AB33" i="22"/>
  <c r="Z33" i="22"/>
  <c r="X33" i="22"/>
  <c r="V33" i="22"/>
  <c r="T33" i="22"/>
  <c r="R33" i="22"/>
  <c r="P33" i="22"/>
  <c r="N33" i="22"/>
  <c r="L33" i="22"/>
  <c r="BE25" i="22"/>
  <c r="K33" i="22"/>
  <c r="M33" i="22"/>
  <c r="O33" i="22"/>
  <c r="Q33" i="22"/>
  <c r="S33" i="22"/>
  <c r="U33" i="22"/>
  <c r="W33" i="22"/>
  <c r="Y33" i="22"/>
  <c r="AA33" i="22"/>
  <c r="AC33" i="22"/>
  <c r="AE33" i="22"/>
  <c r="AG33" i="22"/>
  <c r="AI33" i="22"/>
  <c r="AK33" i="22"/>
  <c r="K35" i="22"/>
  <c r="BG35" i="22" s="1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K36" i="22"/>
  <c r="BG36" i="22" s="1"/>
  <c r="L36" i="22"/>
  <c r="M36" i="22"/>
  <c r="N36" i="22"/>
  <c r="O36" i="22"/>
  <c r="P36" i="22"/>
  <c r="BF36" i="22" s="1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25" i="22"/>
  <c r="AB4" i="22"/>
  <c r="AB5" i="22" s="1"/>
  <c r="X4" i="22"/>
  <c r="X5" i="22" s="1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AM35" i="22"/>
  <c r="AM36" i="22"/>
  <c r="AL36" i="22"/>
  <c r="AL35" i="22"/>
  <c r="BH36" i="22" l="1"/>
  <c r="BF35" i="22"/>
  <c r="BH35" i="22" s="1"/>
  <c r="AV31" i="22"/>
  <c r="AS27" i="22"/>
  <c r="AM30" i="22"/>
  <c r="AV30" i="22"/>
  <c r="AU29" i="22"/>
  <c r="AN31" i="22"/>
  <c r="BG31" i="22" s="1"/>
  <c r="BB29" i="22"/>
  <c r="BA27" i="22"/>
  <c r="AU30" i="22"/>
  <c r="AM29" i="22"/>
  <c r="BD30" i="22"/>
  <c r="BD31" i="22"/>
  <c r="BC29" i="22"/>
  <c r="AO31" i="22"/>
  <c r="AN30" i="22"/>
  <c r="AP28" i="22"/>
  <c r="AX28" i="22"/>
  <c r="BC30" i="22"/>
  <c r="AT29" i="22"/>
  <c r="AW28" i="22"/>
  <c r="AZ27" i="22"/>
  <c r="BC31" i="22"/>
  <c r="AU31" i="22"/>
  <c r="BB30" i="22"/>
  <c r="AL29" i="22"/>
  <c r="BA29" i="22"/>
  <c r="AS29" i="22"/>
  <c r="BD28" i="22"/>
  <c r="AV28" i="22"/>
  <c r="AN28" i="22"/>
  <c r="AY27" i="22"/>
  <c r="AQ27" i="22"/>
  <c r="BB31" i="22"/>
  <c r="AT31" i="22"/>
  <c r="BA30" i="22"/>
  <c r="AS30" i="22"/>
  <c r="AL28" i="22"/>
  <c r="AZ29" i="22"/>
  <c r="AR29" i="22"/>
  <c r="BC28" i="22"/>
  <c r="AU28" i="22"/>
  <c r="AM28" i="22"/>
  <c r="AX27" i="22"/>
  <c r="AP27" i="22"/>
  <c r="BA31" i="22"/>
  <c r="AS31" i="22"/>
  <c r="AU25" i="22"/>
  <c r="AT30" i="22"/>
  <c r="AR30" i="22"/>
  <c r="AY29" i="22"/>
  <c r="BB28" i="22"/>
  <c r="BE27" i="22"/>
  <c r="AO27" i="22"/>
  <c r="AR31" i="22"/>
  <c r="AY30" i="22"/>
  <c r="AL31" i="22"/>
  <c r="AP29" i="22"/>
  <c r="AS28" i="22"/>
  <c r="AV27" i="22"/>
  <c r="AY31" i="22"/>
  <c r="AP30" i="22"/>
  <c r="AO29" i="22"/>
  <c r="BC27" i="22"/>
  <c r="AM27" i="22"/>
  <c r="AP31" i="22"/>
  <c r="BE28" i="22"/>
  <c r="AO28" i="22"/>
  <c r="AR27" i="22"/>
  <c r="AM31" i="22"/>
  <c r="AZ30" i="22"/>
  <c r="AL30" i="22"/>
  <c r="AQ29" i="22"/>
  <c r="AT28" i="22"/>
  <c r="AW27" i="22"/>
  <c r="AZ31" i="22"/>
  <c r="AL27" i="22"/>
  <c r="AQ30" i="22"/>
  <c r="AX29" i="22"/>
  <c r="BA28" i="22"/>
  <c r="BD27" i="22"/>
  <c r="AN27" i="22"/>
  <c r="AQ31" i="22"/>
  <c r="AX30" i="22"/>
  <c r="BE29" i="22"/>
  <c r="AW29" i="22"/>
  <c r="AZ28" i="22"/>
  <c r="AR28" i="22"/>
  <c r="AU27" i="22"/>
  <c r="AX31" i="22"/>
  <c r="BE30" i="22"/>
  <c r="AW30" i="22"/>
  <c r="AO30" i="22"/>
  <c r="BD29" i="22"/>
  <c r="AV29" i="22"/>
  <c r="AN29" i="22"/>
  <c r="AY28" i="22"/>
  <c r="AQ28" i="22"/>
  <c r="BB27" i="22"/>
  <c r="AT27" i="22"/>
  <c r="BE31" i="22"/>
  <c r="AW31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BF33" i="22" s="1"/>
  <c r="AM33" i="22"/>
  <c r="AL33" i="22"/>
  <c r="BG33" i="22" s="1"/>
  <c r="BF27" i="22" l="1"/>
  <c r="BF28" i="22"/>
  <c r="BF29" i="22"/>
  <c r="BF31" i="22"/>
  <c r="BH31" i="22" s="1"/>
  <c r="BG29" i="22"/>
  <c r="BH29" i="22" s="1"/>
  <c r="BG30" i="22"/>
  <c r="BG27" i="22"/>
  <c r="BH27" i="22" s="1"/>
  <c r="BG28" i="22"/>
  <c r="BH28" i="22" s="1"/>
  <c r="BF30" i="22"/>
  <c r="BH33" i="22"/>
  <c r="AJ11" i="16"/>
  <c r="AK11" i="16"/>
  <c r="AI11" i="16"/>
  <c r="BH30" i="22" l="1"/>
  <c r="AL26" i="22"/>
  <c r="AQ26" i="22"/>
  <c r="AM25" i="22"/>
  <c r="AN25" i="22"/>
  <c r="AO25" i="22"/>
  <c r="AP25" i="22"/>
  <c r="AQ25" i="22"/>
  <c r="AR25" i="22"/>
  <c r="AS25" i="22"/>
  <c r="AT25" i="22"/>
  <c r="AV25" i="22"/>
  <c r="AW25" i="22"/>
  <c r="AX25" i="22"/>
  <c r="AY25" i="22"/>
  <c r="AZ25" i="22"/>
  <c r="BA25" i="22"/>
  <c r="BB25" i="22"/>
  <c r="BC25" i="22"/>
  <c r="BD25" i="22"/>
  <c r="AM26" i="22"/>
  <c r="AN26" i="22"/>
  <c r="AO26" i="22"/>
  <c r="AP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O5" i="17"/>
  <c r="N5" i="17"/>
  <c r="AE11" i="5"/>
  <c r="AE10" i="5"/>
  <c r="BG25" i="22" l="1"/>
  <c r="BF25" i="22"/>
  <c r="BF26" i="22"/>
  <c r="BG26" i="22"/>
  <c r="BH26" i="22" s="1"/>
  <c r="BH25" i="22" l="1"/>
  <c r="H56" i="29"/>
  <c r="I56" i="29"/>
  <c r="H59" i="29" l="1"/>
  <c r="H58" i="29"/>
  <c r="M55" i="29" l="1"/>
  <c r="L55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D56" i="29" l="1"/>
  <c r="E56" i="29" l="1"/>
  <c r="F56" i="29"/>
  <c r="G56" i="29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R55" i="5"/>
  <c r="AF38" i="5"/>
  <c r="AG38" i="5" l="1"/>
  <c r="AK38" i="5"/>
  <c r="Z40" i="5" l="1"/>
  <c r="Z42" i="5"/>
  <c r="Z41" i="5"/>
  <c r="Z39" i="5"/>
  <c r="AD38" i="5"/>
  <c r="K10" i="3"/>
  <c r="K6" i="3"/>
  <c r="K5" i="3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AD57" i="5"/>
  <c r="AA57" i="5" s="1"/>
  <c r="BE54" i="5"/>
  <c r="AK49" i="5"/>
  <c r="AM57" i="5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1" i="2"/>
  <c r="J50" i="2"/>
  <c r="J51" i="2"/>
  <c r="G50" i="2"/>
  <c r="G51" i="2"/>
  <c r="V50" i="2"/>
  <c r="V51" i="2"/>
  <c r="E55" i="2"/>
  <c r="E56" i="2"/>
  <c r="AG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J32" i="21" l="1"/>
  <c r="B101" i="21"/>
  <c r="B102" i="21"/>
  <c r="B103" i="21"/>
  <c r="B104" i="21"/>
  <c r="B105" i="21"/>
  <c r="B106" i="21"/>
  <c r="B107" i="21"/>
  <c r="B108" i="21"/>
  <c r="B109" i="21"/>
  <c r="B110" i="21"/>
  <c r="B111" i="21"/>
  <c r="B100" i="21"/>
  <c r="E101" i="21"/>
  <c r="E102" i="21"/>
  <c r="E103" i="21"/>
  <c r="E104" i="21"/>
  <c r="E105" i="21"/>
  <c r="E106" i="21"/>
  <c r="E107" i="21"/>
  <c r="E108" i="21"/>
  <c r="E109" i="21"/>
  <c r="E110" i="21"/>
  <c r="E111" i="21"/>
  <c r="E100" i="21"/>
  <c r="N51" i="18" l="1"/>
  <c r="V52" i="9"/>
  <c r="W52" i="9"/>
  <c r="X52" i="9"/>
  <c r="Z52" i="9"/>
  <c r="AA52" i="9"/>
  <c r="AB52" i="9"/>
  <c r="V51" i="9"/>
  <c r="U52" i="9"/>
  <c r="T52" i="9"/>
  <c r="S52" i="9"/>
  <c r="S51" i="9"/>
  <c r="E52" i="9"/>
  <c r="Z48" i="4"/>
  <c r="Z49" i="4"/>
  <c r="Z50" i="4"/>
  <c r="Z51" i="4"/>
  <c r="Z47" i="4"/>
  <c r="Z46" i="4"/>
  <c r="Z45" i="4"/>
  <c r="J52" i="4"/>
  <c r="J51" i="4"/>
  <c r="J50" i="4"/>
  <c r="J49" i="4"/>
  <c r="X51" i="4"/>
  <c r="V51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AK51" i="4"/>
  <c r="AL51" i="4"/>
  <c r="AK50" i="4"/>
  <c r="AL50" i="4"/>
  <c r="Z54" i="5" l="1"/>
  <c r="AD54" i="5" s="1"/>
  <c r="AA54" i="5" s="1"/>
  <c r="Z56" i="5"/>
  <c r="Z55" i="5"/>
  <c r="Z53" i="5"/>
  <c r="AD53" i="5" s="1"/>
  <c r="AA53" i="5" s="1"/>
  <c r="X64" i="5"/>
  <c r="BG57" i="5"/>
  <c r="P56" i="5"/>
  <c r="BG56" i="5"/>
  <c r="S80" i="21"/>
  <c r="AD55" i="5" l="1"/>
  <c r="AA55" i="5" s="1"/>
  <c r="AD56" i="5"/>
  <c r="AA56" i="5" s="1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V5" i="2" l="1"/>
  <c r="AB51" i="18" l="1"/>
  <c r="AB52" i="18"/>
  <c r="AB7" i="18"/>
  <c r="I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S49" i="9"/>
  <c r="E50" i="9"/>
  <c r="E51" i="9"/>
  <c r="X51" i="9"/>
  <c r="T51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H52" i="18" l="1"/>
  <c r="J52" i="18"/>
  <c r="K52" i="18"/>
  <c r="I52" i="18"/>
  <c r="H51" i="18"/>
  <c r="J51" i="18"/>
  <c r="K51" i="18"/>
  <c r="I51" i="18"/>
  <c r="N29" i="18" l="1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28" i="18"/>
  <c r="K7" i="18"/>
  <c r="Q57" i="15" l="1"/>
  <c r="V57" i="15"/>
  <c r="AA57" i="15"/>
  <c r="Q58" i="15"/>
  <c r="V58" i="15"/>
  <c r="AA58" i="15"/>
  <c r="Q59" i="15"/>
  <c r="V59" i="15"/>
  <c r="AA59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AF160" i="20"/>
  <c r="AF399" i="20"/>
  <c r="AF459" i="20"/>
  <c r="AF460" i="20"/>
  <c r="AF461" i="20"/>
  <c r="AF462" i="20"/>
  <c r="AF463" i="20"/>
  <c r="AF464" i="20"/>
  <c r="AF465" i="20"/>
  <c r="AF471" i="20"/>
  <c r="AF472" i="20"/>
  <c r="AF473" i="20"/>
  <c r="AF474" i="20"/>
  <c r="AF475" i="20"/>
  <c r="AF476" i="20"/>
  <c r="AF477" i="20"/>
  <c r="AF478" i="20"/>
  <c r="AF479" i="20"/>
  <c r="AF485" i="20"/>
  <c r="AF486" i="20"/>
  <c r="AF487" i="20"/>
  <c r="AF488" i="20"/>
  <c r="AF489" i="20"/>
  <c r="AF490" i="20"/>
  <c r="AF491" i="20"/>
  <c r="AF492" i="20"/>
  <c r="AF493" i="20"/>
  <c r="AF499" i="20"/>
  <c r="AF500" i="20"/>
  <c r="AF501" i="20"/>
  <c r="AF502" i="20"/>
  <c r="AF503" i="20"/>
  <c r="AF504" i="20"/>
  <c r="AF505" i="20"/>
  <c r="AF506" i="20"/>
  <c r="AF507" i="20"/>
  <c r="AJ675" i="20"/>
  <c r="AF675" i="20" s="1"/>
  <c r="AJ674" i="20"/>
  <c r="AF674" i="20" s="1"/>
  <c r="AJ673" i="20"/>
  <c r="AF673" i="20" s="1"/>
  <c r="AJ672" i="20"/>
  <c r="AF672" i="20" s="1"/>
  <c r="AJ671" i="20"/>
  <c r="AF671" i="20" s="1"/>
  <c r="AJ670" i="20"/>
  <c r="AF670" i="20" s="1"/>
  <c r="AJ669" i="20"/>
  <c r="AF669" i="20" s="1"/>
  <c r="AJ668" i="20"/>
  <c r="AF668" i="20" s="1"/>
  <c r="AG668" i="20"/>
  <c r="AJ667" i="20"/>
  <c r="AF667" i="20" s="1"/>
  <c r="AG667" i="20"/>
  <c r="AJ666" i="20"/>
  <c r="AF666" i="20" s="1"/>
  <c r="AG666" i="20"/>
  <c r="AJ665" i="20"/>
  <c r="AF665" i="20" s="1"/>
  <c r="AG665" i="20"/>
  <c r="AJ664" i="20"/>
  <c r="AF664" i="20" s="1"/>
  <c r="AG664" i="20"/>
  <c r="AJ663" i="20"/>
  <c r="AF663" i="20" s="1"/>
  <c r="AG663" i="20"/>
  <c r="AJ662" i="20"/>
  <c r="AF662" i="20" s="1"/>
  <c r="AG662" i="20"/>
  <c r="AJ661" i="20"/>
  <c r="AF661" i="20" s="1"/>
  <c r="AJ660" i="20"/>
  <c r="AF660" i="20" s="1"/>
  <c r="AJ659" i="20"/>
  <c r="AF659" i="20" s="1"/>
  <c r="AJ658" i="20"/>
  <c r="AF658" i="20" s="1"/>
  <c r="AJ657" i="20"/>
  <c r="AF657" i="20" s="1"/>
  <c r="AJ656" i="20"/>
  <c r="AF656" i="20" s="1"/>
  <c r="AJ655" i="20"/>
  <c r="AF655" i="20" s="1"/>
  <c r="AJ654" i="20"/>
  <c r="AF654" i="20" s="1"/>
  <c r="AG654" i="20"/>
  <c r="AJ653" i="20"/>
  <c r="AF653" i="20" s="1"/>
  <c r="AG653" i="20"/>
  <c r="AJ652" i="20"/>
  <c r="AF652" i="20" s="1"/>
  <c r="AG652" i="20"/>
  <c r="AJ651" i="20"/>
  <c r="AF651" i="20" s="1"/>
  <c r="AG651" i="20"/>
  <c r="AJ650" i="20"/>
  <c r="AF650" i="20" s="1"/>
  <c r="AG650" i="20"/>
  <c r="AJ649" i="20"/>
  <c r="AF649" i="20" s="1"/>
  <c r="AG649" i="20"/>
  <c r="AJ648" i="20"/>
  <c r="AF648" i="20" s="1"/>
  <c r="AG648" i="20"/>
  <c r="AJ647" i="20"/>
  <c r="AF647" i="20" s="1"/>
  <c r="AJ646" i="20"/>
  <c r="AF646" i="20" s="1"/>
  <c r="AJ645" i="20"/>
  <c r="AF645" i="20" s="1"/>
  <c r="AJ644" i="20"/>
  <c r="AF644" i="20" s="1"/>
  <c r="AJ643" i="20"/>
  <c r="AF643" i="20" s="1"/>
  <c r="AJ642" i="20"/>
  <c r="AF642" i="20" s="1"/>
  <c r="AJ641" i="20"/>
  <c r="AF641" i="20" s="1"/>
  <c r="AJ640" i="20"/>
  <c r="AF640" i="20" s="1"/>
  <c r="AG640" i="20"/>
  <c r="AJ639" i="20"/>
  <c r="AF639" i="20" s="1"/>
  <c r="AG639" i="20"/>
  <c r="AJ638" i="20"/>
  <c r="AF638" i="20" s="1"/>
  <c r="AG638" i="20"/>
  <c r="AJ637" i="20"/>
  <c r="AF637" i="20" s="1"/>
  <c r="AG637" i="20"/>
  <c r="AJ636" i="20"/>
  <c r="AF636" i="20" s="1"/>
  <c r="AG636" i="20"/>
  <c r="AJ635" i="20"/>
  <c r="AF635" i="20" s="1"/>
  <c r="AG635" i="20"/>
  <c r="AJ634" i="20"/>
  <c r="AF634" i="20" s="1"/>
  <c r="AG634" i="20"/>
  <c r="AJ633" i="20"/>
  <c r="AF633" i="20" s="1"/>
  <c r="AJ632" i="20"/>
  <c r="AF632" i="20" s="1"/>
  <c r="AJ631" i="20"/>
  <c r="AF631" i="20" s="1"/>
  <c r="AJ630" i="20"/>
  <c r="AF630" i="20" s="1"/>
  <c r="AJ629" i="20"/>
  <c r="AF629" i="20" s="1"/>
  <c r="AJ628" i="20"/>
  <c r="AF628" i="20" s="1"/>
  <c r="AJ627" i="20"/>
  <c r="AF627" i="20" s="1"/>
  <c r="AJ626" i="20"/>
  <c r="AF626" i="20" s="1"/>
  <c r="AG626" i="20"/>
  <c r="AJ625" i="20"/>
  <c r="AF625" i="20" s="1"/>
  <c r="AG625" i="20"/>
  <c r="AJ624" i="20"/>
  <c r="AF624" i="20" s="1"/>
  <c r="AG624" i="20"/>
  <c r="AJ623" i="20"/>
  <c r="AF623" i="20" s="1"/>
  <c r="AG623" i="20"/>
  <c r="AJ622" i="20"/>
  <c r="AF622" i="20" s="1"/>
  <c r="AG622" i="20"/>
  <c r="AJ621" i="20"/>
  <c r="AF621" i="20" s="1"/>
  <c r="AG621" i="20"/>
  <c r="AJ620" i="20"/>
  <c r="AF620" i="20" s="1"/>
  <c r="AG620" i="20"/>
  <c r="AJ619" i="20"/>
  <c r="AF619" i="20" s="1"/>
  <c r="AJ618" i="20"/>
  <c r="AF618" i="20" s="1"/>
  <c r="AJ617" i="20"/>
  <c r="AF617" i="20" s="1"/>
  <c r="AJ616" i="20"/>
  <c r="AF616" i="20" s="1"/>
  <c r="AJ615" i="20"/>
  <c r="AF615" i="20" s="1"/>
  <c r="AJ614" i="20"/>
  <c r="AF614" i="20" s="1"/>
  <c r="AJ613" i="20"/>
  <c r="AF613" i="20" s="1"/>
  <c r="AJ612" i="20"/>
  <c r="AF612" i="20" s="1"/>
  <c r="AG612" i="20"/>
  <c r="AJ611" i="20"/>
  <c r="AF611" i="20" s="1"/>
  <c r="AG611" i="20"/>
  <c r="AJ610" i="20"/>
  <c r="AF610" i="20" s="1"/>
  <c r="AG610" i="20"/>
  <c r="AJ609" i="20"/>
  <c r="AF609" i="20" s="1"/>
  <c r="AG609" i="20"/>
  <c r="AJ608" i="20"/>
  <c r="AF608" i="20" s="1"/>
  <c r="AG608" i="20"/>
  <c r="AJ607" i="20"/>
  <c r="AF607" i="20" s="1"/>
  <c r="AG607" i="20"/>
  <c r="AJ606" i="20"/>
  <c r="AF606" i="20" s="1"/>
  <c r="AG606" i="20"/>
  <c r="AJ605" i="20"/>
  <c r="AF605" i="20" s="1"/>
  <c r="AJ604" i="20"/>
  <c r="AF604" i="20" s="1"/>
  <c r="AJ603" i="20"/>
  <c r="AF603" i="20" s="1"/>
  <c r="AJ602" i="20"/>
  <c r="AF602" i="20" s="1"/>
  <c r="AJ601" i="20"/>
  <c r="AF601" i="20" s="1"/>
  <c r="AJ600" i="20"/>
  <c r="AF600" i="20" s="1"/>
  <c r="AJ599" i="20"/>
  <c r="AF599" i="20" s="1"/>
  <c r="AJ598" i="20"/>
  <c r="AF598" i="20" s="1"/>
  <c r="AG598" i="20"/>
  <c r="AJ597" i="20"/>
  <c r="AF597" i="20" s="1"/>
  <c r="AG597" i="20"/>
  <c r="AJ596" i="20"/>
  <c r="AF596" i="20" s="1"/>
  <c r="AG596" i="20"/>
  <c r="AJ595" i="20"/>
  <c r="AF595" i="20" s="1"/>
  <c r="AG595" i="20"/>
  <c r="AJ594" i="20"/>
  <c r="AF594" i="20" s="1"/>
  <c r="AG594" i="20"/>
  <c r="AJ593" i="20"/>
  <c r="AF593" i="20" s="1"/>
  <c r="AG593" i="20"/>
  <c r="AJ592" i="20"/>
  <c r="AF592" i="20" s="1"/>
  <c r="AG592" i="20"/>
  <c r="AJ591" i="20"/>
  <c r="AF591" i="20" s="1"/>
  <c r="AJ590" i="20"/>
  <c r="AF590" i="20" s="1"/>
  <c r="AJ589" i="20"/>
  <c r="AF589" i="20" s="1"/>
  <c r="AJ588" i="20"/>
  <c r="AF588" i="20" s="1"/>
  <c r="AJ587" i="20"/>
  <c r="AF587" i="20" s="1"/>
  <c r="AJ586" i="20"/>
  <c r="AF586" i="20" s="1"/>
  <c r="AJ585" i="20"/>
  <c r="AF585" i="20" s="1"/>
  <c r="AJ584" i="20"/>
  <c r="AF584" i="20" s="1"/>
  <c r="AG584" i="20"/>
  <c r="AJ583" i="20"/>
  <c r="AF583" i="20" s="1"/>
  <c r="AG583" i="20"/>
  <c r="AJ582" i="20"/>
  <c r="AF582" i="20" s="1"/>
  <c r="AG582" i="20"/>
  <c r="AJ581" i="20"/>
  <c r="AF581" i="20" s="1"/>
  <c r="AG581" i="20"/>
  <c r="AJ580" i="20"/>
  <c r="AF580" i="20" s="1"/>
  <c r="AG580" i="20"/>
  <c r="AJ579" i="20"/>
  <c r="AF579" i="20" s="1"/>
  <c r="AG579" i="20"/>
  <c r="AJ578" i="20"/>
  <c r="AF578" i="20" s="1"/>
  <c r="AG578" i="20"/>
  <c r="AJ577" i="20"/>
  <c r="AF577" i="20" s="1"/>
  <c r="AJ576" i="20"/>
  <c r="AF576" i="20" s="1"/>
  <c r="AJ575" i="20"/>
  <c r="AF575" i="20" s="1"/>
  <c r="AJ574" i="20"/>
  <c r="AF574" i="20" s="1"/>
  <c r="AJ573" i="20"/>
  <c r="AF573" i="20" s="1"/>
  <c r="AJ572" i="20"/>
  <c r="AF572" i="20" s="1"/>
  <c r="AJ571" i="20"/>
  <c r="AF571" i="20" s="1"/>
  <c r="AJ570" i="20"/>
  <c r="AF570" i="20" s="1"/>
  <c r="AG570" i="20"/>
  <c r="AJ569" i="20"/>
  <c r="AF569" i="20" s="1"/>
  <c r="AG569" i="20"/>
  <c r="AJ568" i="20"/>
  <c r="AF568" i="20" s="1"/>
  <c r="AG568" i="20"/>
  <c r="AJ567" i="20"/>
  <c r="AF567" i="20" s="1"/>
  <c r="AG567" i="20"/>
  <c r="AJ566" i="20"/>
  <c r="AF566" i="20" s="1"/>
  <c r="AG566" i="20"/>
  <c r="AJ565" i="20"/>
  <c r="AF565" i="20" s="1"/>
  <c r="AG565" i="20"/>
  <c r="AJ564" i="20"/>
  <c r="AF564" i="20" s="1"/>
  <c r="AG564" i="20"/>
  <c r="AJ563" i="20"/>
  <c r="AF563" i="20" s="1"/>
  <c r="AJ562" i="20"/>
  <c r="AF562" i="20" s="1"/>
  <c r="AJ561" i="20"/>
  <c r="AF561" i="20" s="1"/>
  <c r="AJ560" i="20"/>
  <c r="AF560" i="20" s="1"/>
  <c r="AJ559" i="20"/>
  <c r="AF559" i="20" s="1"/>
  <c r="AJ558" i="20"/>
  <c r="AF558" i="20" s="1"/>
  <c r="AJ557" i="20"/>
  <c r="AF557" i="20" s="1"/>
  <c r="AJ556" i="20"/>
  <c r="AF556" i="20" s="1"/>
  <c r="AG556" i="20"/>
  <c r="AJ555" i="20"/>
  <c r="AF555" i="20" s="1"/>
  <c r="AG555" i="20"/>
  <c r="AJ554" i="20"/>
  <c r="AF554" i="20" s="1"/>
  <c r="AG554" i="20"/>
  <c r="AJ553" i="20"/>
  <c r="AF553" i="20" s="1"/>
  <c r="AG553" i="20"/>
  <c r="AJ552" i="20"/>
  <c r="AF552" i="20" s="1"/>
  <c r="AG552" i="20"/>
  <c r="AJ551" i="20"/>
  <c r="AF551" i="20" s="1"/>
  <c r="AG551" i="20"/>
  <c r="AJ550" i="20"/>
  <c r="AF550" i="20" s="1"/>
  <c r="AG550" i="20"/>
  <c r="AJ549" i="20"/>
  <c r="AF549" i="20" s="1"/>
  <c r="AJ548" i="20"/>
  <c r="AF548" i="20" s="1"/>
  <c r="AJ547" i="20"/>
  <c r="AF547" i="20" s="1"/>
  <c r="AJ546" i="20"/>
  <c r="AF546" i="20" s="1"/>
  <c r="AJ545" i="20"/>
  <c r="AF545" i="20" s="1"/>
  <c r="AJ544" i="20"/>
  <c r="AF544" i="20" s="1"/>
  <c r="AJ543" i="20"/>
  <c r="AF543" i="20" s="1"/>
  <c r="AJ542" i="20"/>
  <c r="AF542" i="20" s="1"/>
  <c r="AG542" i="20"/>
  <c r="AJ541" i="20"/>
  <c r="AF541" i="20" s="1"/>
  <c r="AG541" i="20"/>
  <c r="AJ540" i="20"/>
  <c r="AF540" i="20" s="1"/>
  <c r="AG540" i="20"/>
  <c r="AJ539" i="20"/>
  <c r="AF539" i="20" s="1"/>
  <c r="AG539" i="20"/>
  <c r="AJ538" i="20"/>
  <c r="AF538" i="20" s="1"/>
  <c r="AG538" i="20"/>
  <c r="AJ537" i="20"/>
  <c r="AF537" i="20" s="1"/>
  <c r="AG537" i="20"/>
  <c r="AJ536" i="20"/>
  <c r="AF536" i="20" s="1"/>
  <c r="AG536" i="20"/>
  <c r="AJ535" i="20"/>
  <c r="AF535" i="20" s="1"/>
  <c r="AJ534" i="20"/>
  <c r="AF534" i="20" s="1"/>
  <c r="AJ533" i="20"/>
  <c r="AF533" i="20" s="1"/>
  <c r="AJ532" i="20"/>
  <c r="AF532" i="20" s="1"/>
  <c r="AJ531" i="20"/>
  <c r="AF531" i="20" s="1"/>
  <c r="AJ530" i="20"/>
  <c r="AF530" i="20" s="1"/>
  <c r="AJ529" i="20"/>
  <c r="AF529" i="20" s="1"/>
  <c r="AJ528" i="20"/>
  <c r="AF528" i="20" s="1"/>
  <c r="AG528" i="20"/>
  <c r="AJ527" i="20"/>
  <c r="AF527" i="20" s="1"/>
  <c r="AG527" i="20"/>
  <c r="AJ526" i="20"/>
  <c r="AF526" i="20" s="1"/>
  <c r="AG526" i="20"/>
  <c r="AJ525" i="20"/>
  <c r="AF525" i="20" s="1"/>
  <c r="AG525" i="20"/>
  <c r="AJ524" i="20"/>
  <c r="AF524" i="20" s="1"/>
  <c r="AG524" i="20"/>
  <c r="AJ523" i="20"/>
  <c r="AF523" i="20" s="1"/>
  <c r="AG523" i="20"/>
  <c r="AJ522" i="20"/>
  <c r="AF522" i="20" s="1"/>
  <c r="AG522" i="20"/>
  <c r="AJ521" i="20"/>
  <c r="AF521" i="20" s="1"/>
  <c r="AJ520" i="20"/>
  <c r="AF520" i="20" s="1"/>
  <c r="AJ519" i="20"/>
  <c r="AF519" i="20" s="1"/>
  <c r="AJ518" i="20"/>
  <c r="AF518" i="20" s="1"/>
  <c r="AJ517" i="20"/>
  <c r="AF517" i="20" s="1"/>
  <c r="AJ516" i="20"/>
  <c r="AF516" i="20" s="1"/>
  <c r="AJ515" i="20"/>
  <c r="AF515" i="20" s="1"/>
  <c r="AJ514" i="20"/>
  <c r="AF514" i="20" s="1"/>
  <c r="AG514" i="20"/>
  <c r="AJ513" i="20"/>
  <c r="AF513" i="20" s="1"/>
  <c r="AG513" i="20"/>
  <c r="AJ512" i="20"/>
  <c r="AF512" i="20" s="1"/>
  <c r="AG512" i="20"/>
  <c r="AJ511" i="20"/>
  <c r="AF511" i="20" s="1"/>
  <c r="AG511" i="20"/>
  <c r="AJ510" i="20"/>
  <c r="AF510" i="20" s="1"/>
  <c r="AG510" i="20"/>
  <c r="AJ509" i="20"/>
  <c r="AF509" i="20" s="1"/>
  <c r="AG509" i="20"/>
  <c r="AJ508" i="20"/>
  <c r="AF508" i="20" s="1"/>
  <c r="AG508" i="20"/>
  <c r="AG500" i="20"/>
  <c r="AG499" i="20"/>
  <c r="AJ498" i="20"/>
  <c r="AF498" i="20" s="1"/>
  <c r="AG498" i="20"/>
  <c r="AJ497" i="20"/>
  <c r="AF497" i="20" s="1"/>
  <c r="AG497" i="20"/>
  <c r="AJ496" i="20"/>
  <c r="AF496" i="20" s="1"/>
  <c r="AG496" i="20"/>
  <c r="AJ495" i="20"/>
  <c r="AF495" i="20" s="1"/>
  <c r="AG495" i="20"/>
  <c r="AJ494" i="20"/>
  <c r="AF494" i="20" s="1"/>
  <c r="AG494" i="20"/>
  <c r="AG486" i="20"/>
  <c r="AG485" i="20"/>
  <c r="AJ484" i="20"/>
  <c r="AF484" i="20" s="1"/>
  <c r="AG484" i="20"/>
  <c r="AJ483" i="20"/>
  <c r="AF483" i="20" s="1"/>
  <c r="AG483" i="20"/>
  <c r="AJ482" i="20"/>
  <c r="AF482" i="20" s="1"/>
  <c r="AG482" i="20"/>
  <c r="AJ481" i="20"/>
  <c r="AF481" i="20" s="1"/>
  <c r="AG481" i="20"/>
  <c r="AJ480" i="20"/>
  <c r="AF480" i="20" s="1"/>
  <c r="AG480" i="20"/>
  <c r="AG472" i="20"/>
  <c r="AG471" i="20"/>
  <c r="AJ470" i="20"/>
  <c r="AF470" i="20" s="1"/>
  <c r="AG470" i="20"/>
  <c r="AJ469" i="20"/>
  <c r="AF469" i="20" s="1"/>
  <c r="AG469" i="20"/>
  <c r="AJ468" i="20"/>
  <c r="AF468" i="20" s="1"/>
  <c r="AG468" i="20"/>
  <c r="AJ467" i="20"/>
  <c r="AF467" i="20" s="1"/>
  <c r="AG467" i="20"/>
  <c r="AJ466" i="20"/>
  <c r="AF466" i="20" s="1"/>
  <c r="AG466" i="20"/>
  <c r="AJ458" i="20"/>
  <c r="AF458" i="20" s="1"/>
  <c r="AG458" i="20"/>
  <c r="AJ457" i="20"/>
  <c r="AF457" i="20" s="1"/>
  <c r="AG457" i="20"/>
  <c r="AJ456" i="20"/>
  <c r="AF456" i="20" s="1"/>
  <c r="AG456" i="20"/>
  <c r="AJ455" i="20"/>
  <c r="AF455" i="20" s="1"/>
  <c r="AG455" i="20"/>
  <c r="AJ454" i="20"/>
  <c r="AF454" i="20" s="1"/>
  <c r="AG454" i="20"/>
  <c r="AJ453" i="20"/>
  <c r="AF453" i="20" s="1"/>
  <c r="AG453" i="20"/>
  <c r="AJ452" i="20"/>
  <c r="AF452" i="20" s="1"/>
  <c r="AG452" i="20"/>
  <c r="AJ451" i="20"/>
  <c r="AF451" i="20" s="1"/>
  <c r="AJ450" i="20"/>
  <c r="AF450" i="20" s="1"/>
  <c r="AJ449" i="20"/>
  <c r="AF449" i="20" s="1"/>
  <c r="AJ448" i="20"/>
  <c r="AF448" i="20" s="1"/>
  <c r="AJ447" i="20"/>
  <c r="AF447" i="20" s="1"/>
  <c r="AJ446" i="20"/>
  <c r="AF446" i="20" s="1"/>
  <c r="AJ445" i="20"/>
  <c r="AF445" i="20" s="1"/>
  <c r="AJ444" i="20"/>
  <c r="AF444" i="20" s="1"/>
  <c r="AG444" i="20"/>
  <c r="AJ443" i="20"/>
  <c r="AF443" i="20" s="1"/>
  <c r="AG443" i="20"/>
  <c r="AJ442" i="20"/>
  <c r="AF442" i="20" s="1"/>
  <c r="AG442" i="20"/>
  <c r="AJ441" i="20"/>
  <c r="AF441" i="20" s="1"/>
  <c r="AG441" i="20"/>
  <c r="AJ440" i="20"/>
  <c r="AF440" i="20" s="1"/>
  <c r="AG440" i="20"/>
  <c r="AJ439" i="20"/>
  <c r="AF439" i="20" s="1"/>
  <c r="AG439" i="20"/>
  <c r="AJ438" i="20"/>
  <c r="AF438" i="20" s="1"/>
  <c r="AG438" i="20"/>
  <c r="AJ437" i="20"/>
  <c r="AF437" i="20" s="1"/>
  <c r="AJ436" i="20"/>
  <c r="AF436" i="20" s="1"/>
  <c r="AJ435" i="20"/>
  <c r="AF435" i="20" s="1"/>
  <c r="AJ434" i="20"/>
  <c r="AF434" i="20" s="1"/>
  <c r="AJ433" i="20"/>
  <c r="AF433" i="20" s="1"/>
  <c r="AJ432" i="20"/>
  <c r="AF432" i="20" s="1"/>
  <c r="AJ431" i="20"/>
  <c r="AF431" i="20" s="1"/>
  <c r="AJ430" i="20"/>
  <c r="AF430" i="20" s="1"/>
  <c r="AG430" i="20"/>
  <c r="AJ429" i="20"/>
  <c r="AF429" i="20" s="1"/>
  <c r="AG429" i="20"/>
  <c r="AJ428" i="20"/>
  <c r="AF428" i="20" s="1"/>
  <c r="AG428" i="20"/>
  <c r="AJ427" i="20"/>
  <c r="AF427" i="20" s="1"/>
  <c r="AG427" i="20"/>
  <c r="AJ426" i="20"/>
  <c r="AF426" i="20" s="1"/>
  <c r="AG426" i="20"/>
  <c r="AJ425" i="20"/>
  <c r="AF425" i="20" s="1"/>
  <c r="AG425" i="20"/>
  <c r="AJ424" i="20"/>
  <c r="AF424" i="20" s="1"/>
  <c r="AG424" i="20"/>
  <c r="AJ423" i="20"/>
  <c r="AF423" i="20" s="1"/>
  <c r="AJ422" i="20"/>
  <c r="AF422" i="20" s="1"/>
  <c r="AJ421" i="20"/>
  <c r="AF421" i="20" s="1"/>
  <c r="AJ420" i="20"/>
  <c r="AF420" i="20" s="1"/>
  <c r="AJ419" i="20"/>
  <c r="AF419" i="20" s="1"/>
  <c r="AJ418" i="20"/>
  <c r="AF418" i="20" s="1"/>
  <c r="AJ417" i="20"/>
  <c r="AF417" i="20" s="1"/>
  <c r="AJ416" i="20"/>
  <c r="AF416" i="20" s="1"/>
  <c r="AG416" i="20"/>
  <c r="AJ415" i="20"/>
  <c r="AF415" i="20" s="1"/>
  <c r="AG415" i="20"/>
  <c r="AJ414" i="20"/>
  <c r="AF414" i="20" s="1"/>
  <c r="AG414" i="20"/>
  <c r="AJ413" i="20"/>
  <c r="AF413" i="20" s="1"/>
  <c r="AG413" i="20"/>
  <c r="AJ412" i="20"/>
  <c r="AF412" i="20" s="1"/>
  <c r="AG412" i="20"/>
  <c r="AJ411" i="20"/>
  <c r="AF411" i="20" s="1"/>
  <c r="AG411" i="20"/>
  <c r="AJ410" i="20"/>
  <c r="AF410" i="20" s="1"/>
  <c r="AG410" i="20"/>
  <c r="AJ409" i="20"/>
  <c r="AF409" i="20" s="1"/>
  <c r="AJ408" i="20"/>
  <c r="AF408" i="20" s="1"/>
  <c r="AJ407" i="20"/>
  <c r="AF407" i="20" s="1"/>
  <c r="AJ406" i="20"/>
  <c r="AF406" i="20" s="1"/>
  <c r="AJ405" i="20"/>
  <c r="AF405" i="20" s="1"/>
  <c r="AJ404" i="20"/>
  <c r="AF404" i="20" s="1"/>
  <c r="AJ403" i="20"/>
  <c r="AF403" i="20" s="1"/>
  <c r="AJ402" i="20"/>
  <c r="AF402" i="20" s="1"/>
  <c r="AG402" i="20"/>
  <c r="AJ401" i="20"/>
  <c r="AF401" i="20" s="1"/>
  <c r="AG401" i="20"/>
  <c r="AJ400" i="20"/>
  <c r="AF400" i="20" s="1"/>
  <c r="AG400" i="20"/>
  <c r="AG399" i="20"/>
  <c r="AJ398" i="20"/>
  <c r="AF398" i="20" s="1"/>
  <c r="AG398" i="20"/>
  <c r="AJ397" i="20"/>
  <c r="AF397" i="20" s="1"/>
  <c r="AG397" i="20"/>
  <c r="AJ396" i="20"/>
  <c r="AF396" i="20" s="1"/>
  <c r="AG396" i="20"/>
  <c r="AJ395" i="20"/>
  <c r="AF395" i="20" s="1"/>
  <c r="AJ394" i="20"/>
  <c r="AF394" i="20" s="1"/>
  <c r="AJ393" i="20"/>
  <c r="AF393" i="20" s="1"/>
  <c r="AJ392" i="20"/>
  <c r="AF392" i="20" s="1"/>
  <c r="AJ391" i="20"/>
  <c r="AF391" i="20" s="1"/>
  <c r="AJ390" i="20"/>
  <c r="AF390" i="20" s="1"/>
  <c r="AJ389" i="20"/>
  <c r="AF389" i="20" s="1"/>
  <c r="AJ388" i="20"/>
  <c r="AF388" i="20" s="1"/>
  <c r="AG388" i="20"/>
  <c r="AJ387" i="20"/>
  <c r="AF387" i="20" s="1"/>
  <c r="AG387" i="20"/>
  <c r="AJ386" i="20"/>
  <c r="AF386" i="20" s="1"/>
  <c r="AG386" i="20"/>
  <c r="AJ385" i="20"/>
  <c r="AF385" i="20" s="1"/>
  <c r="AG385" i="20"/>
  <c r="AJ384" i="20"/>
  <c r="AF384" i="20" s="1"/>
  <c r="AG384" i="20"/>
  <c r="AJ383" i="20"/>
  <c r="AF383" i="20" s="1"/>
  <c r="AG383" i="20"/>
  <c r="AJ382" i="20"/>
  <c r="AF382" i="20" s="1"/>
  <c r="AG382" i="20"/>
  <c r="AJ381" i="20"/>
  <c r="AF381" i="20" s="1"/>
  <c r="AJ380" i="20"/>
  <c r="AF380" i="20" s="1"/>
  <c r="AJ379" i="20"/>
  <c r="AF379" i="20" s="1"/>
  <c r="AJ378" i="20"/>
  <c r="AF378" i="20" s="1"/>
  <c r="AJ377" i="20"/>
  <c r="AF377" i="20" s="1"/>
  <c r="AJ376" i="20"/>
  <c r="AF376" i="20" s="1"/>
  <c r="AJ375" i="20"/>
  <c r="AF375" i="20" s="1"/>
  <c r="AJ374" i="20"/>
  <c r="AF374" i="20" s="1"/>
  <c r="AG374" i="20"/>
  <c r="AJ373" i="20"/>
  <c r="AF373" i="20" s="1"/>
  <c r="AG373" i="20"/>
  <c r="AJ372" i="20"/>
  <c r="AF372" i="20" s="1"/>
  <c r="AG372" i="20"/>
  <c r="AJ371" i="20"/>
  <c r="AF371" i="20" s="1"/>
  <c r="AG371" i="20"/>
  <c r="AJ370" i="20"/>
  <c r="AF370" i="20" s="1"/>
  <c r="AG370" i="20"/>
  <c r="AJ369" i="20"/>
  <c r="AF369" i="20" s="1"/>
  <c r="AG369" i="20"/>
  <c r="AJ368" i="20"/>
  <c r="AF368" i="20" s="1"/>
  <c r="AG368" i="20"/>
  <c r="AJ367" i="20"/>
  <c r="AF367" i="20" s="1"/>
  <c r="AJ366" i="20"/>
  <c r="AF366" i="20" s="1"/>
  <c r="AJ365" i="20"/>
  <c r="AF365" i="20" s="1"/>
  <c r="AJ364" i="20"/>
  <c r="AF364" i="20" s="1"/>
  <c r="AJ363" i="20"/>
  <c r="AF363" i="20" s="1"/>
  <c r="AJ362" i="20"/>
  <c r="AF362" i="20" s="1"/>
  <c r="AJ361" i="20"/>
  <c r="AF361" i="20" s="1"/>
  <c r="AJ360" i="20"/>
  <c r="AF360" i="20" s="1"/>
  <c r="AG360" i="20"/>
  <c r="AJ359" i="20"/>
  <c r="AF359" i="20" s="1"/>
  <c r="AG359" i="20"/>
  <c r="AJ358" i="20"/>
  <c r="AF358" i="20" s="1"/>
  <c r="AG358" i="20"/>
  <c r="AJ357" i="20"/>
  <c r="AF357" i="20" s="1"/>
  <c r="AG357" i="20"/>
  <c r="AJ356" i="20"/>
  <c r="AF356" i="20" s="1"/>
  <c r="AG356" i="20"/>
  <c r="AJ355" i="20"/>
  <c r="AF355" i="20" s="1"/>
  <c r="AG355" i="20"/>
  <c r="AJ354" i="20"/>
  <c r="AF354" i="20" s="1"/>
  <c r="AG354" i="20"/>
  <c r="AJ353" i="20"/>
  <c r="AF353" i="20" s="1"/>
  <c r="AJ352" i="20"/>
  <c r="AF352" i="20" s="1"/>
  <c r="AJ351" i="20"/>
  <c r="AF351" i="20" s="1"/>
  <c r="AJ350" i="20"/>
  <c r="AF350" i="20" s="1"/>
  <c r="AJ349" i="20"/>
  <c r="AF349" i="20" s="1"/>
  <c r="AJ348" i="20"/>
  <c r="AF348" i="20" s="1"/>
  <c r="AJ347" i="20"/>
  <c r="AF347" i="20" s="1"/>
  <c r="AJ346" i="20"/>
  <c r="AF346" i="20" s="1"/>
  <c r="AG346" i="20"/>
  <c r="AJ345" i="20"/>
  <c r="AF345" i="20" s="1"/>
  <c r="AG345" i="20"/>
  <c r="AJ344" i="20"/>
  <c r="AF344" i="20" s="1"/>
  <c r="AG344" i="20"/>
  <c r="AJ343" i="20"/>
  <c r="AF343" i="20" s="1"/>
  <c r="AG343" i="20"/>
  <c r="AJ342" i="20"/>
  <c r="AF342" i="20" s="1"/>
  <c r="AG342" i="20"/>
  <c r="AJ341" i="20"/>
  <c r="AF341" i="20" s="1"/>
  <c r="AG341" i="20"/>
  <c r="AJ340" i="20"/>
  <c r="AF340" i="20" s="1"/>
  <c r="AG340" i="20"/>
  <c r="AJ339" i="20"/>
  <c r="AF339" i="20" s="1"/>
  <c r="AJ338" i="20"/>
  <c r="AF338" i="20" s="1"/>
  <c r="AJ337" i="20"/>
  <c r="AF337" i="20" s="1"/>
  <c r="AJ336" i="20"/>
  <c r="AF336" i="20" s="1"/>
  <c r="AJ335" i="20"/>
  <c r="AF335" i="20" s="1"/>
  <c r="AJ334" i="20"/>
  <c r="AF334" i="20" s="1"/>
  <c r="AJ333" i="20"/>
  <c r="AF333" i="20" s="1"/>
  <c r="AJ332" i="20"/>
  <c r="AF332" i="20" s="1"/>
  <c r="AG332" i="20"/>
  <c r="AJ331" i="20"/>
  <c r="AF331" i="20" s="1"/>
  <c r="AG331" i="20"/>
  <c r="AJ330" i="20"/>
  <c r="AF330" i="20" s="1"/>
  <c r="AG330" i="20"/>
  <c r="AJ329" i="20"/>
  <c r="AF329" i="20" s="1"/>
  <c r="AG329" i="20"/>
  <c r="AJ328" i="20"/>
  <c r="AF328" i="20" s="1"/>
  <c r="AG328" i="20"/>
  <c r="AJ327" i="20"/>
  <c r="AF327" i="20" s="1"/>
  <c r="AG327" i="20"/>
  <c r="AJ326" i="20"/>
  <c r="AF326" i="20" s="1"/>
  <c r="AG326" i="20"/>
  <c r="AJ325" i="20"/>
  <c r="AF325" i="20" s="1"/>
  <c r="AJ324" i="20"/>
  <c r="AF324" i="20" s="1"/>
  <c r="AJ323" i="20"/>
  <c r="AF323" i="20" s="1"/>
  <c r="AJ322" i="20"/>
  <c r="AF322" i="20" s="1"/>
  <c r="AJ321" i="20"/>
  <c r="AF321" i="20" s="1"/>
  <c r="AJ320" i="20"/>
  <c r="AF320" i="20" s="1"/>
  <c r="AJ319" i="20"/>
  <c r="AF319" i="20" s="1"/>
  <c r="AJ318" i="20"/>
  <c r="AF318" i="20" s="1"/>
  <c r="AG318" i="20"/>
  <c r="AJ317" i="20"/>
  <c r="AF317" i="20" s="1"/>
  <c r="AG317" i="20"/>
  <c r="AJ316" i="20"/>
  <c r="AF316" i="20" s="1"/>
  <c r="AG316" i="20"/>
  <c r="AJ315" i="20"/>
  <c r="AF315" i="20" s="1"/>
  <c r="AG315" i="20"/>
  <c r="AJ314" i="20"/>
  <c r="AF314" i="20" s="1"/>
  <c r="AG314" i="20"/>
  <c r="AJ313" i="20"/>
  <c r="AF313" i="20" s="1"/>
  <c r="AG313" i="20"/>
  <c r="AJ312" i="20"/>
  <c r="AF312" i="20" s="1"/>
  <c r="AG312" i="20"/>
  <c r="AJ311" i="20"/>
  <c r="AF311" i="20" s="1"/>
  <c r="AJ310" i="20"/>
  <c r="AF310" i="20" s="1"/>
  <c r="AJ309" i="20"/>
  <c r="AF309" i="20" s="1"/>
  <c r="AJ308" i="20"/>
  <c r="AF308" i="20" s="1"/>
  <c r="AJ307" i="20"/>
  <c r="AF307" i="20" s="1"/>
  <c r="AJ306" i="20"/>
  <c r="AF306" i="20" s="1"/>
  <c r="AJ305" i="20"/>
  <c r="AF305" i="20" s="1"/>
  <c r="AJ304" i="20"/>
  <c r="AF304" i="20" s="1"/>
  <c r="AG304" i="20"/>
  <c r="AJ303" i="20"/>
  <c r="AF303" i="20" s="1"/>
  <c r="AG303" i="20"/>
  <c r="AJ302" i="20"/>
  <c r="AF302" i="20" s="1"/>
  <c r="AG302" i="20"/>
  <c r="AJ301" i="20"/>
  <c r="AF301" i="20" s="1"/>
  <c r="AG301" i="20"/>
  <c r="AJ300" i="20"/>
  <c r="AF300" i="20" s="1"/>
  <c r="AG300" i="20"/>
  <c r="AJ299" i="20"/>
  <c r="AF299" i="20" s="1"/>
  <c r="AG299" i="20"/>
  <c r="AJ298" i="20"/>
  <c r="AF298" i="20" s="1"/>
  <c r="AG298" i="20"/>
  <c r="AJ297" i="20"/>
  <c r="AF297" i="20" s="1"/>
  <c r="AJ296" i="20"/>
  <c r="AF296" i="20" s="1"/>
  <c r="AJ295" i="20"/>
  <c r="AF295" i="20" s="1"/>
  <c r="AJ294" i="20"/>
  <c r="AF294" i="20" s="1"/>
  <c r="AJ293" i="20"/>
  <c r="AF293" i="20" s="1"/>
  <c r="AJ292" i="20"/>
  <c r="AF292" i="20" s="1"/>
  <c r="AJ291" i="20"/>
  <c r="AF291" i="20" s="1"/>
  <c r="AJ290" i="20"/>
  <c r="AF290" i="20" s="1"/>
  <c r="AG290" i="20"/>
  <c r="AJ289" i="20"/>
  <c r="AF289" i="20" s="1"/>
  <c r="AG289" i="20"/>
  <c r="AJ288" i="20"/>
  <c r="AF288" i="20" s="1"/>
  <c r="AG288" i="20"/>
  <c r="AJ287" i="20"/>
  <c r="AF287" i="20" s="1"/>
  <c r="AG287" i="20"/>
  <c r="AJ286" i="20"/>
  <c r="AF286" i="20" s="1"/>
  <c r="AG286" i="20"/>
  <c r="AJ285" i="20"/>
  <c r="AF285" i="20" s="1"/>
  <c r="AG285" i="20"/>
  <c r="AJ284" i="20"/>
  <c r="AF284" i="20" s="1"/>
  <c r="AG284" i="20"/>
  <c r="AJ283" i="20"/>
  <c r="AF283" i="20" s="1"/>
  <c r="AJ282" i="20"/>
  <c r="AF282" i="20" s="1"/>
  <c r="AJ281" i="20"/>
  <c r="AF281" i="20" s="1"/>
  <c r="AJ280" i="20"/>
  <c r="AF280" i="20" s="1"/>
  <c r="AJ279" i="20"/>
  <c r="AF279" i="20" s="1"/>
  <c r="AJ278" i="20"/>
  <c r="AF278" i="20" s="1"/>
  <c r="AJ277" i="20"/>
  <c r="AF277" i="20" s="1"/>
  <c r="AJ276" i="20"/>
  <c r="AF276" i="20" s="1"/>
  <c r="AG276" i="20"/>
  <c r="AJ275" i="20"/>
  <c r="AF275" i="20" s="1"/>
  <c r="AG275" i="20"/>
  <c r="AJ274" i="20"/>
  <c r="AF274" i="20" s="1"/>
  <c r="AG274" i="20"/>
  <c r="AJ273" i="20"/>
  <c r="AF273" i="20" s="1"/>
  <c r="AG273" i="20"/>
  <c r="AJ272" i="20"/>
  <c r="AF272" i="20" s="1"/>
  <c r="AG272" i="20"/>
  <c r="AJ271" i="20"/>
  <c r="AF271" i="20" s="1"/>
  <c r="AG271" i="20"/>
  <c r="AJ270" i="20"/>
  <c r="AF270" i="20" s="1"/>
  <c r="AG270" i="20"/>
  <c r="AJ269" i="20"/>
  <c r="AF269" i="20" s="1"/>
  <c r="AJ268" i="20"/>
  <c r="AF268" i="20" s="1"/>
  <c r="AJ267" i="20"/>
  <c r="AF267" i="20" s="1"/>
  <c r="AJ266" i="20"/>
  <c r="AF266" i="20" s="1"/>
  <c r="AJ265" i="20"/>
  <c r="AF265" i="20" s="1"/>
  <c r="AJ264" i="20"/>
  <c r="AF264" i="20" s="1"/>
  <c r="AJ263" i="20"/>
  <c r="AF263" i="20" s="1"/>
  <c r="AJ262" i="20"/>
  <c r="AF262" i="20" s="1"/>
  <c r="AG262" i="20"/>
  <c r="AJ261" i="20"/>
  <c r="AF261" i="20" s="1"/>
  <c r="AG261" i="20"/>
  <c r="AJ260" i="20"/>
  <c r="AF260" i="20" s="1"/>
  <c r="AG260" i="20"/>
  <c r="AJ259" i="20"/>
  <c r="AF259" i="20" s="1"/>
  <c r="AG259" i="20"/>
  <c r="AJ258" i="20"/>
  <c r="AF258" i="20" s="1"/>
  <c r="AG258" i="20"/>
  <c r="AJ257" i="20"/>
  <c r="AF257" i="20" s="1"/>
  <c r="AG257" i="20"/>
  <c r="AJ256" i="20"/>
  <c r="AF256" i="20" s="1"/>
  <c r="AG256" i="20"/>
  <c r="AJ255" i="20"/>
  <c r="AF255" i="20" s="1"/>
  <c r="AJ254" i="20"/>
  <c r="AF254" i="20" s="1"/>
  <c r="AJ253" i="20"/>
  <c r="AF253" i="20" s="1"/>
  <c r="AJ252" i="20"/>
  <c r="AF252" i="20" s="1"/>
  <c r="AJ251" i="20"/>
  <c r="AF251" i="20" s="1"/>
  <c r="AJ250" i="20"/>
  <c r="AF250" i="20" s="1"/>
  <c r="AJ249" i="20"/>
  <c r="AF249" i="20" s="1"/>
  <c r="AJ248" i="20"/>
  <c r="AF248" i="20" s="1"/>
  <c r="AG248" i="20"/>
  <c r="AJ247" i="20"/>
  <c r="AF247" i="20" s="1"/>
  <c r="AG247" i="20"/>
  <c r="AJ246" i="20"/>
  <c r="AF246" i="20" s="1"/>
  <c r="AG246" i="20"/>
  <c r="AJ245" i="20"/>
  <c r="AF245" i="20" s="1"/>
  <c r="AG245" i="20"/>
  <c r="AJ244" i="20"/>
  <c r="AF244" i="20" s="1"/>
  <c r="AG244" i="20"/>
  <c r="AJ243" i="20"/>
  <c r="AF243" i="20" s="1"/>
  <c r="AG243" i="20"/>
  <c r="AJ242" i="20"/>
  <c r="AF242" i="20" s="1"/>
  <c r="AG242" i="20"/>
  <c r="AJ241" i="20"/>
  <c r="AF241" i="20" s="1"/>
  <c r="AJ240" i="20"/>
  <c r="AF240" i="20" s="1"/>
  <c r="AJ239" i="20"/>
  <c r="AF239" i="20" s="1"/>
  <c r="AJ238" i="20"/>
  <c r="AF238" i="20" s="1"/>
  <c r="AJ237" i="20"/>
  <c r="AF237" i="20" s="1"/>
  <c r="AJ236" i="20"/>
  <c r="AF236" i="20" s="1"/>
  <c r="AJ235" i="20"/>
  <c r="AF235" i="20" s="1"/>
  <c r="AJ234" i="20"/>
  <c r="AF234" i="20" s="1"/>
  <c r="AG234" i="20"/>
  <c r="AJ233" i="20"/>
  <c r="AF233" i="20" s="1"/>
  <c r="AG233" i="20"/>
  <c r="AJ232" i="20"/>
  <c r="AF232" i="20" s="1"/>
  <c r="AG232" i="20"/>
  <c r="AJ231" i="20"/>
  <c r="AF231" i="20" s="1"/>
  <c r="AG231" i="20"/>
  <c r="AJ230" i="20"/>
  <c r="AF230" i="20" s="1"/>
  <c r="AJ229" i="20"/>
  <c r="AF229" i="20" s="1"/>
  <c r="AG229" i="20"/>
  <c r="AJ228" i="20"/>
  <c r="AF228" i="20" s="1"/>
  <c r="AG228" i="20"/>
  <c r="AJ227" i="20"/>
  <c r="AF227" i="20" s="1"/>
  <c r="AJ226" i="20"/>
  <c r="AF226" i="20" s="1"/>
  <c r="AJ225" i="20"/>
  <c r="AF225" i="20" s="1"/>
  <c r="AJ224" i="20"/>
  <c r="AF224" i="20" s="1"/>
  <c r="AJ223" i="20"/>
  <c r="AF223" i="20" s="1"/>
  <c r="AJ222" i="20"/>
  <c r="AF222" i="20" s="1"/>
  <c r="AJ221" i="20"/>
  <c r="AF221" i="20" s="1"/>
  <c r="AJ220" i="20"/>
  <c r="AF220" i="20" s="1"/>
  <c r="AG220" i="20"/>
  <c r="AJ219" i="20"/>
  <c r="AF219" i="20" s="1"/>
  <c r="AG219" i="20"/>
  <c r="AJ218" i="20"/>
  <c r="AF218" i="20" s="1"/>
  <c r="AG218" i="20"/>
  <c r="AJ217" i="20"/>
  <c r="AF217" i="20" s="1"/>
  <c r="AG217" i="20"/>
  <c r="AJ216" i="20"/>
  <c r="AF216" i="20" s="1"/>
  <c r="AG216" i="20"/>
  <c r="AJ215" i="20"/>
  <c r="AF215" i="20" s="1"/>
  <c r="AG215" i="20"/>
  <c r="AJ214" i="20"/>
  <c r="AF214" i="20" s="1"/>
  <c r="AG214" i="20"/>
  <c r="AJ213" i="20"/>
  <c r="AF213" i="20" s="1"/>
  <c r="AJ212" i="20"/>
  <c r="AF212" i="20" s="1"/>
  <c r="AJ211" i="20"/>
  <c r="AF211" i="20" s="1"/>
  <c r="AJ210" i="20"/>
  <c r="AF210" i="20" s="1"/>
  <c r="AJ209" i="20"/>
  <c r="AF209" i="20" s="1"/>
  <c r="AJ208" i="20"/>
  <c r="AF208" i="20" s="1"/>
  <c r="AJ207" i="20"/>
  <c r="AF207" i="20" s="1"/>
  <c r="AJ206" i="20"/>
  <c r="AF206" i="20" s="1"/>
  <c r="AG206" i="20"/>
  <c r="AJ205" i="20"/>
  <c r="AF205" i="20" s="1"/>
  <c r="AG205" i="20"/>
  <c r="AJ204" i="20"/>
  <c r="AF204" i="20" s="1"/>
  <c r="AG204" i="20"/>
  <c r="AJ203" i="20"/>
  <c r="AF203" i="20" s="1"/>
  <c r="AG203" i="20"/>
  <c r="AJ202" i="20"/>
  <c r="AF202" i="20" s="1"/>
  <c r="AG202" i="20"/>
  <c r="AJ201" i="20"/>
  <c r="AF201" i="20" s="1"/>
  <c r="AG201" i="20"/>
  <c r="AJ200" i="20"/>
  <c r="AF200" i="20" s="1"/>
  <c r="AG200" i="20"/>
  <c r="AJ199" i="20"/>
  <c r="AF199" i="20" s="1"/>
  <c r="AJ198" i="20"/>
  <c r="AF198" i="20" s="1"/>
  <c r="AJ197" i="20"/>
  <c r="AF197" i="20" s="1"/>
  <c r="AJ196" i="20"/>
  <c r="AF196" i="20" s="1"/>
  <c r="AJ195" i="20"/>
  <c r="AF195" i="20" s="1"/>
  <c r="AJ194" i="20"/>
  <c r="AF194" i="20" s="1"/>
  <c r="AJ193" i="20"/>
  <c r="AF193" i="20" s="1"/>
  <c r="AJ192" i="20"/>
  <c r="AF192" i="20" s="1"/>
  <c r="AG192" i="20"/>
  <c r="AJ191" i="20"/>
  <c r="AF191" i="20" s="1"/>
  <c r="AG191" i="20"/>
  <c r="AJ190" i="20"/>
  <c r="AF190" i="20" s="1"/>
  <c r="AG190" i="20"/>
  <c r="AJ189" i="20"/>
  <c r="AF189" i="20" s="1"/>
  <c r="AG189" i="20"/>
  <c r="AJ188" i="20"/>
  <c r="AF188" i="20" s="1"/>
  <c r="AG188" i="20"/>
  <c r="AJ187" i="20"/>
  <c r="AF187" i="20" s="1"/>
  <c r="AG187" i="20"/>
  <c r="AJ186" i="20"/>
  <c r="AF186" i="20" s="1"/>
  <c r="AG186" i="20"/>
  <c r="AJ185" i="20"/>
  <c r="AF185" i="20" s="1"/>
  <c r="AJ184" i="20"/>
  <c r="AF184" i="20" s="1"/>
  <c r="AJ183" i="20"/>
  <c r="AF183" i="20" s="1"/>
  <c r="AJ182" i="20"/>
  <c r="AF182" i="20" s="1"/>
  <c r="AJ181" i="20"/>
  <c r="AF181" i="20" s="1"/>
  <c r="AJ180" i="20"/>
  <c r="AF180" i="20" s="1"/>
  <c r="AJ179" i="20"/>
  <c r="AF179" i="20" s="1"/>
  <c r="AJ178" i="20"/>
  <c r="AF178" i="20" s="1"/>
  <c r="AG178" i="20"/>
  <c r="AJ177" i="20"/>
  <c r="AF177" i="20" s="1"/>
  <c r="AG177" i="20"/>
  <c r="AJ176" i="20"/>
  <c r="AF176" i="20" s="1"/>
  <c r="AG176" i="20"/>
  <c r="AJ175" i="20"/>
  <c r="AF175" i="20" s="1"/>
  <c r="AG175" i="20"/>
  <c r="AJ174" i="20"/>
  <c r="AF174" i="20" s="1"/>
  <c r="AG174" i="20"/>
  <c r="AJ173" i="20"/>
  <c r="AF173" i="20" s="1"/>
  <c r="AG173" i="20"/>
  <c r="AJ172" i="20"/>
  <c r="AF172" i="20" s="1"/>
  <c r="AG172" i="20"/>
  <c r="AJ171" i="20"/>
  <c r="AF171" i="20" s="1"/>
  <c r="AJ170" i="20"/>
  <c r="AF170" i="20" s="1"/>
  <c r="AJ169" i="20"/>
  <c r="AF169" i="20" s="1"/>
  <c r="AJ168" i="20"/>
  <c r="AF168" i="20" s="1"/>
  <c r="AJ167" i="20"/>
  <c r="AF167" i="20" s="1"/>
  <c r="AJ166" i="20"/>
  <c r="AF166" i="20" s="1"/>
  <c r="AJ165" i="20"/>
  <c r="AF165" i="20" s="1"/>
  <c r="AJ164" i="20"/>
  <c r="AF164" i="20" s="1"/>
  <c r="AG164" i="20"/>
  <c r="AJ163" i="20"/>
  <c r="AF163" i="20" s="1"/>
  <c r="AG163" i="20"/>
  <c r="AJ162" i="20"/>
  <c r="AF162" i="20" s="1"/>
  <c r="AG162" i="20"/>
  <c r="AJ161" i="20"/>
  <c r="AF161" i="20" s="1"/>
  <c r="AG161" i="20"/>
  <c r="AG160" i="20"/>
  <c r="AJ159" i="20"/>
  <c r="AF159" i="20" s="1"/>
  <c r="AG159" i="20"/>
  <c r="AJ158" i="20"/>
  <c r="AF158" i="20" s="1"/>
  <c r="AG158" i="20"/>
  <c r="AJ157" i="20"/>
  <c r="AF157" i="20" s="1"/>
  <c r="AJ156" i="20"/>
  <c r="AF156" i="20" s="1"/>
  <c r="AJ155" i="20"/>
  <c r="AF155" i="20" s="1"/>
  <c r="AJ154" i="20"/>
  <c r="AF154" i="20" s="1"/>
  <c r="AJ153" i="20"/>
  <c r="AF153" i="20" s="1"/>
  <c r="AJ152" i="20"/>
  <c r="AF152" i="20" s="1"/>
  <c r="AJ151" i="20"/>
  <c r="AF151" i="20" s="1"/>
  <c r="AJ150" i="20"/>
  <c r="AF150" i="20" s="1"/>
  <c r="AG150" i="20"/>
  <c r="AJ149" i="20"/>
  <c r="AF149" i="20" s="1"/>
  <c r="AG149" i="20"/>
  <c r="AJ148" i="20"/>
  <c r="AF148" i="20" s="1"/>
  <c r="AG148" i="20"/>
  <c r="AJ147" i="20"/>
  <c r="AF147" i="20" s="1"/>
  <c r="AG147" i="20"/>
  <c r="AJ146" i="20"/>
  <c r="AF146" i="20" s="1"/>
  <c r="AG146" i="20"/>
  <c r="AJ145" i="20"/>
  <c r="AF145" i="20" s="1"/>
  <c r="AG145" i="20"/>
  <c r="AJ144" i="20"/>
  <c r="AF144" i="20" s="1"/>
  <c r="AG144" i="20"/>
  <c r="AJ143" i="20"/>
  <c r="AF143" i="20" s="1"/>
  <c r="AJ142" i="20"/>
  <c r="AF142" i="20" s="1"/>
  <c r="AJ141" i="20"/>
  <c r="AF141" i="20" s="1"/>
  <c r="AJ140" i="20"/>
  <c r="AF140" i="20" s="1"/>
  <c r="AJ139" i="20"/>
  <c r="AF139" i="20" s="1"/>
  <c r="AJ138" i="20"/>
  <c r="AF138" i="20" s="1"/>
  <c r="AJ137" i="20"/>
  <c r="AF137" i="20" s="1"/>
  <c r="AJ136" i="20"/>
  <c r="AF136" i="20" s="1"/>
  <c r="AG136" i="20"/>
  <c r="AJ135" i="20"/>
  <c r="AF135" i="20" s="1"/>
  <c r="AG135" i="20"/>
  <c r="AJ134" i="20"/>
  <c r="AF134" i="20" s="1"/>
  <c r="AG134" i="20"/>
  <c r="AJ133" i="20"/>
  <c r="AF133" i="20" s="1"/>
  <c r="AG133" i="20"/>
  <c r="AJ132" i="20"/>
  <c r="AF132" i="20" s="1"/>
  <c r="AG132" i="20"/>
  <c r="AJ131" i="20"/>
  <c r="AF131" i="20" s="1"/>
  <c r="AG131" i="20"/>
  <c r="AJ130" i="20"/>
  <c r="AF130" i="20" s="1"/>
  <c r="AG130" i="20"/>
  <c r="AJ129" i="20"/>
  <c r="AF129" i="20" s="1"/>
  <c r="AJ128" i="20"/>
  <c r="AF128" i="20" s="1"/>
  <c r="AJ127" i="20"/>
  <c r="AF127" i="20" s="1"/>
  <c r="AJ126" i="20"/>
  <c r="AF126" i="20" s="1"/>
  <c r="AJ125" i="20"/>
  <c r="AF125" i="20" s="1"/>
  <c r="AJ124" i="20"/>
  <c r="AF124" i="20" s="1"/>
  <c r="AJ123" i="20"/>
  <c r="AF123" i="20" s="1"/>
  <c r="AJ122" i="20"/>
  <c r="AF122" i="20" s="1"/>
  <c r="AG122" i="20"/>
  <c r="AJ121" i="20"/>
  <c r="AF121" i="20" s="1"/>
  <c r="AG121" i="20"/>
  <c r="AJ120" i="20"/>
  <c r="AF120" i="20" s="1"/>
  <c r="AG120" i="20"/>
  <c r="AJ119" i="20"/>
  <c r="AF119" i="20" s="1"/>
  <c r="AG119" i="20"/>
  <c r="AJ118" i="20"/>
  <c r="AF118" i="20" s="1"/>
  <c r="AG118" i="20"/>
  <c r="AJ117" i="20"/>
  <c r="AF117" i="20" s="1"/>
  <c r="AG117" i="20"/>
  <c r="AJ116" i="20"/>
  <c r="AF116" i="20" s="1"/>
  <c r="AG116" i="20"/>
  <c r="AJ115" i="20"/>
  <c r="AF115" i="20" s="1"/>
  <c r="AJ114" i="20"/>
  <c r="AF114" i="20" s="1"/>
  <c r="AJ113" i="20"/>
  <c r="AF113" i="20" s="1"/>
  <c r="AJ112" i="20"/>
  <c r="AF112" i="20" s="1"/>
  <c r="AJ111" i="20"/>
  <c r="AF111" i="20" s="1"/>
  <c r="AJ110" i="20"/>
  <c r="AF110" i="20" s="1"/>
  <c r="AJ109" i="20"/>
  <c r="AF109" i="20" s="1"/>
  <c r="AJ108" i="20"/>
  <c r="AF108" i="20" s="1"/>
  <c r="AG108" i="20"/>
  <c r="AJ107" i="20"/>
  <c r="AF107" i="20" s="1"/>
  <c r="AG107" i="20"/>
  <c r="AJ106" i="20"/>
  <c r="AF106" i="20" s="1"/>
  <c r="AG106" i="20"/>
  <c r="AJ105" i="20"/>
  <c r="AF105" i="20" s="1"/>
  <c r="AG105" i="20"/>
  <c r="AJ104" i="20"/>
  <c r="AF104" i="20" s="1"/>
  <c r="AG104" i="20"/>
  <c r="AJ103" i="20"/>
  <c r="AF103" i="20" s="1"/>
  <c r="AG103" i="20"/>
  <c r="AJ102" i="20"/>
  <c r="AF102" i="20" s="1"/>
  <c r="AG102" i="20"/>
  <c r="AJ101" i="20"/>
  <c r="AF101" i="20" s="1"/>
  <c r="AJ100" i="20"/>
  <c r="AF100" i="20" s="1"/>
  <c r="AJ99" i="20"/>
  <c r="AF99" i="20" s="1"/>
  <c r="AJ98" i="20"/>
  <c r="AF98" i="20" s="1"/>
  <c r="AJ97" i="20"/>
  <c r="AF97" i="20" s="1"/>
  <c r="AJ96" i="20"/>
  <c r="AF96" i="20" s="1"/>
  <c r="AJ95" i="20"/>
  <c r="AF95" i="20" s="1"/>
  <c r="AJ94" i="20"/>
  <c r="AF94" i="20" s="1"/>
  <c r="AG94" i="20"/>
  <c r="AJ93" i="20"/>
  <c r="AF93" i="20" s="1"/>
  <c r="AG93" i="20"/>
  <c r="AJ92" i="20"/>
  <c r="AF92" i="20" s="1"/>
  <c r="AG92" i="20"/>
  <c r="AJ91" i="20"/>
  <c r="AF91" i="20" s="1"/>
  <c r="AG91" i="20"/>
  <c r="AJ90" i="20"/>
  <c r="AF90" i="20" s="1"/>
  <c r="AG90" i="20"/>
  <c r="AJ89" i="20"/>
  <c r="AF89" i="20" s="1"/>
  <c r="AG89" i="20"/>
  <c r="AJ88" i="20"/>
  <c r="AF88" i="20" s="1"/>
  <c r="AG88" i="20"/>
  <c r="AJ87" i="20"/>
  <c r="AF87" i="20" s="1"/>
  <c r="AJ86" i="20"/>
  <c r="AF86" i="20" s="1"/>
  <c r="AJ85" i="20"/>
  <c r="AF85" i="20" s="1"/>
  <c r="AJ84" i="20"/>
  <c r="AF84" i="20" s="1"/>
  <c r="AJ83" i="20"/>
  <c r="AF83" i="20" s="1"/>
  <c r="AJ82" i="20"/>
  <c r="AF82" i="20" s="1"/>
  <c r="AJ81" i="20"/>
  <c r="AF81" i="20" s="1"/>
  <c r="AJ80" i="20"/>
  <c r="AF80" i="20" s="1"/>
  <c r="AG80" i="20"/>
  <c r="AJ79" i="20"/>
  <c r="AF79" i="20" s="1"/>
  <c r="AG79" i="20"/>
  <c r="AJ78" i="20"/>
  <c r="AF78" i="20" s="1"/>
  <c r="AG78" i="20"/>
  <c r="AJ77" i="20"/>
  <c r="AF77" i="20" s="1"/>
  <c r="AG77" i="20"/>
  <c r="AJ76" i="20"/>
  <c r="AF76" i="20" s="1"/>
  <c r="AG76" i="20"/>
  <c r="AJ75" i="20"/>
  <c r="AF75" i="20" s="1"/>
  <c r="AG75" i="20"/>
  <c r="AJ74" i="20"/>
  <c r="AF74" i="20" s="1"/>
  <c r="AG74" i="20"/>
  <c r="AJ73" i="20"/>
  <c r="AF73" i="20" s="1"/>
  <c r="AJ72" i="20"/>
  <c r="AF72" i="20" s="1"/>
  <c r="AJ71" i="20"/>
  <c r="AF71" i="20" s="1"/>
  <c r="AJ70" i="20"/>
  <c r="AF70" i="20" s="1"/>
  <c r="AJ69" i="20"/>
  <c r="AF69" i="20" s="1"/>
  <c r="AJ68" i="20"/>
  <c r="AF68" i="20" s="1"/>
  <c r="AJ67" i="20"/>
  <c r="AF67" i="20" s="1"/>
  <c r="AJ66" i="20"/>
  <c r="AF66" i="20" s="1"/>
  <c r="AG66" i="20"/>
  <c r="AJ65" i="20"/>
  <c r="AF65" i="20" s="1"/>
  <c r="AG65" i="20"/>
  <c r="AJ64" i="20"/>
  <c r="AF64" i="20" s="1"/>
  <c r="AG64" i="20"/>
  <c r="AJ63" i="20"/>
  <c r="AF63" i="20" s="1"/>
  <c r="AG63" i="20"/>
  <c r="AJ62" i="20"/>
  <c r="AF62" i="20" s="1"/>
  <c r="AG62" i="20"/>
  <c r="AJ61" i="20"/>
  <c r="AF61" i="20" s="1"/>
  <c r="AG61" i="20"/>
  <c r="AJ60" i="20"/>
  <c r="AF60" i="20" s="1"/>
  <c r="AG60" i="20"/>
  <c r="AJ59" i="20"/>
  <c r="AF59" i="20" s="1"/>
  <c r="AJ58" i="20"/>
  <c r="AF58" i="20" s="1"/>
  <c r="AJ57" i="20"/>
  <c r="AF57" i="20" s="1"/>
  <c r="AJ56" i="20"/>
  <c r="AF56" i="20" s="1"/>
  <c r="AJ55" i="20"/>
  <c r="AF55" i="20" s="1"/>
  <c r="AJ54" i="20"/>
  <c r="AF54" i="20" s="1"/>
  <c r="AJ53" i="20"/>
  <c r="AF53" i="20" s="1"/>
  <c r="AJ52" i="20"/>
  <c r="AF52" i="20" s="1"/>
  <c r="AG52" i="20"/>
  <c r="AJ51" i="20"/>
  <c r="AF51" i="20" s="1"/>
  <c r="AG51" i="20"/>
  <c r="AJ50" i="20"/>
  <c r="AF50" i="20" s="1"/>
  <c r="AG50" i="20"/>
  <c r="AJ49" i="20"/>
  <c r="AF49" i="20" s="1"/>
  <c r="AG49" i="20"/>
  <c r="AJ48" i="20"/>
  <c r="AF48" i="20" s="1"/>
  <c r="AG48" i="20"/>
  <c r="AJ47" i="20"/>
  <c r="AF47" i="20" s="1"/>
  <c r="AG47" i="20"/>
  <c r="AJ46" i="20"/>
  <c r="AF46" i="20" s="1"/>
  <c r="AG46" i="20"/>
  <c r="AJ45" i="20"/>
  <c r="AF45" i="20" s="1"/>
  <c r="AJ44" i="20"/>
  <c r="AF44" i="20" s="1"/>
  <c r="AJ43" i="20"/>
  <c r="AF43" i="20" s="1"/>
  <c r="AJ42" i="20"/>
  <c r="AF42" i="20" s="1"/>
  <c r="AJ41" i="20"/>
  <c r="AF41" i="20" s="1"/>
  <c r="AJ40" i="20"/>
  <c r="AF40" i="20" s="1"/>
  <c r="AJ39" i="20"/>
  <c r="AF39" i="20" s="1"/>
  <c r="AJ38" i="20"/>
  <c r="AF38" i="20" s="1"/>
  <c r="AG38" i="20"/>
  <c r="AJ37" i="20"/>
  <c r="AF37" i="20" s="1"/>
  <c r="AG37" i="20"/>
  <c r="AJ36" i="20"/>
  <c r="AF36" i="20" s="1"/>
  <c r="AG36" i="20"/>
  <c r="AJ35" i="20"/>
  <c r="AF35" i="20" s="1"/>
  <c r="AG35" i="20"/>
  <c r="AJ34" i="20"/>
  <c r="AF34" i="20" s="1"/>
  <c r="AG34" i="20"/>
  <c r="AJ33" i="20"/>
  <c r="AF33" i="20" s="1"/>
  <c r="AG33" i="20"/>
  <c r="AJ32" i="20"/>
  <c r="AF32" i="20" s="1"/>
  <c r="AG32" i="20"/>
  <c r="AJ31" i="20"/>
  <c r="AF31" i="20" s="1"/>
  <c r="AJ30" i="20"/>
  <c r="AF30" i="20" s="1"/>
  <c r="AJ29" i="20"/>
  <c r="AF29" i="20" s="1"/>
  <c r="AJ28" i="20"/>
  <c r="AF28" i="20" s="1"/>
  <c r="AJ27" i="20"/>
  <c r="AF27" i="20" s="1"/>
  <c r="AJ26" i="20"/>
  <c r="AF26" i="20" s="1"/>
  <c r="AJ25" i="20"/>
  <c r="AF25" i="20" s="1"/>
  <c r="AJ24" i="20"/>
  <c r="AF24" i="20" s="1"/>
  <c r="AG24" i="20"/>
  <c r="AJ23" i="20"/>
  <c r="AF23" i="20" s="1"/>
  <c r="AG23" i="20"/>
  <c r="AJ22" i="20"/>
  <c r="AF22" i="20" s="1"/>
  <c r="AG22" i="20"/>
  <c r="AJ21" i="20"/>
  <c r="AF21" i="20" s="1"/>
  <c r="AG21" i="20"/>
  <c r="AJ20" i="20"/>
  <c r="AF20" i="20" s="1"/>
  <c r="AG20" i="20"/>
  <c r="AJ19" i="20"/>
  <c r="AF19" i="20" s="1"/>
  <c r="AG19" i="20"/>
  <c r="AJ18" i="20"/>
  <c r="AF18" i="20" s="1"/>
  <c r="AG18" i="20"/>
  <c r="AJ17" i="20"/>
  <c r="AF17" i="20" s="1"/>
  <c r="AJ16" i="20"/>
  <c r="AF16" i="20" s="1"/>
  <c r="AJ15" i="20"/>
  <c r="AF15" i="20" s="1"/>
  <c r="AJ14" i="20"/>
  <c r="AF14" i="20" s="1"/>
  <c r="AJ13" i="20"/>
  <c r="AF13" i="20" s="1"/>
  <c r="AJ12" i="20"/>
  <c r="AF12" i="20" s="1"/>
  <c r="AJ11" i="20"/>
  <c r="AF11" i="20" s="1"/>
  <c r="AJ10" i="20"/>
  <c r="AF10" i="20" s="1"/>
  <c r="AG10" i="20"/>
  <c r="AJ9" i="20"/>
  <c r="AF9" i="20" s="1"/>
  <c r="AG9" i="20"/>
  <c r="AJ8" i="20"/>
  <c r="AF8" i="20" s="1"/>
  <c r="AG8" i="20"/>
  <c r="AJ7" i="20"/>
  <c r="AF7" i="20" s="1"/>
  <c r="AG7" i="20"/>
  <c r="AJ6" i="20"/>
  <c r="AF6" i="20" s="1"/>
  <c r="AG6" i="20"/>
  <c r="AJ5" i="20"/>
  <c r="AF5" i="20" s="1"/>
  <c r="AG5" i="20"/>
  <c r="AJ4" i="20"/>
  <c r="AF4" i="20" s="1"/>
  <c r="AG13" i="15" l="1"/>
  <c r="J34" i="21"/>
  <c r="J33" i="21" l="1"/>
  <c r="J35" i="21"/>
  <c r="K35" i="21"/>
  <c r="L32" i="21"/>
  <c r="L35" i="21"/>
  <c r="L33" i="21"/>
  <c r="L34" i="21"/>
  <c r="K34" i="21"/>
  <c r="K33" i="21"/>
  <c r="K32" i="21"/>
  <c r="AS8" i="15" l="1"/>
  <c r="U11" i="15"/>
  <c r="AE11" i="15" l="1"/>
  <c r="T12" i="15"/>
  <c r="T14" i="15"/>
  <c r="AF14" i="15" s="1"/>
  <c r="T15" i="15"/>
  <c r="AF15" i="15" s="1"/>
  <c r="T16" i="15"/>
  <c r="AF16" i="15" s="1"/>
  <c r="T17" i="15"/>
  <c r="AF17" i="15" s="1"/>
  <c r="T18" i="15"/>
  <c r="AF18" i="15" s="1"/>
  <c r="T19" i="15"/>
  <c r="AF19" i="15" s="1"/>
  <c r="T20" i="15"/>
  <c r="AF20" i="15" s="1"/>
  <c r="T21" i="15"/>
  <c r="AF21" i="15" s="1"/>
  <c r="T22" i="15"/>
  <c r="AF22" i="15" s="1"/>
  <c r="T23" i="15"/>
  <c r="AF23" i="15" s="1"/>
  <c r="T24" i="15"/>
  <c r="AF24" i="15" s="1"/>
  <c r="T25" i="15"/>
  <c r="AF25" i="15" s="1"/>
  <c r="T26" i="15"/>
  <c r="AF26" i="15" s="1"/>
  <c r="T27" i="15"/>
  <c r="AF27" i="15" s="1"/>
  <c r="T28" i="15"/>
  <c r="AF28" i="15" s="1"/>
  <c r="T29" i="15"/>
  <c r="AF29" i="15" s="1"/>
  <c r="T30" i="15"/>
  <c r="AF30" i="15" s="1"/>
  <c r="T31" i="15"/>
  <c r="AF31" i="15" s="1"/>
  <c r="T32" i="15"/>
  <c r="AF32" i="15" s="1"/>
  <c r="T33" i="15"/>
  <c r="AF33" i="15" s="1"/>
  <c r="T34" i="15"/>
  <c r="AF34" i="15" s="1"/>
  <c r="T35" i="15"/>
  <c r="AF35" i="15" s="1"/>
  <c r="T36" i="15"/>
  <c r="AF36" i="15" s="1"/>
  <c r="T37" i="15"/>
  <c r="AF37" i="15" s="1"/>
  <c r="T38" i="15"/>
  <c r="AF38" i="15" s="1"/>
  <c r="T39" i="15"/>
  <c r="AF39" i="15" s="1"/>
  <c r="T40" i="15"/>
  <c r="AF40" i="15" s="1"/>
  <c r="T41" i="15"/>
  <c r="AF41" i="15" s="1"/>
  <c r="T42" i="15"/>
  <c r="AF42" i="15" s="1"/>
  <c r="T43" i="15"/>
  <c r="AF43" i="15" s="1"/>
  <c r="T44" i="15"/>
  <c r="AF44" i="15" s="1"/>
  <c r="T45" i="15"/>
  <c r="AF45" i="15" s="1"/>
  <c r="T46" i="15"/>
  <c r="AF46" i="15" s="1"/>
  <c r="T47" i="15"/>
  <c r="AF47" i="15" s="1"/>
  <c r="T48" i="15"/>
  <c r="AF48" i="15" s="1"/>
  <c r="T49" i="15"/>
  <c r="AF49" i="15" s="1"/>
  <c r="T50" i="15"/>
  <c r="AF50" i="15" s="1"/>
  <c r="T51" i="15"/>
  <c r="AF51" i="15" s="1"/>
  <c r="AF52" i="15"/>
  <c r="T13" i="15"/>
  <c r="AF13" i="15" s="1"/>
  <c r="AF12" i="15" l="1"/>
  <c r="T59" i="15"/>
  <c r="T57" i="15"/>
  <c r="T58" i="15"/>
  <c r="AF59" i="15"/>
  <c r="AF58" i="15"/>
  <c r="AF57" i="15"/>
  <c r="AG52" i="15"/>
  <c r="U14" i="15" l="1"/>
  <c r="AE14" i="15" s="1"/>
  <c r="U15" i="15"/>
  <c r="AE15" i="15" s="1"/>
  <c r="U16" i="15"/>
  <c r="AE16" i="15" s="1"/>
  <c r="U17" i="15"/>
  <c r="AE17" i="15" s="1"/>
  <c r="U18" i="15"/>
  <c r="AE18" i="15" s="1"/>
  <c r="U19" i="15"/>
  <c r="AE19" i="15" s="1"/>
  <c r="U20" i="15"/>
  <c r="AE20" i="15" s="1"/>
  <c r="U21" i="15"/>
  <c r="AE21" i="15" s="1"/>
  <c r="U22" i="15"/>
  <c r="AE22" i="15" s="1"/>
  <c r="U23" i="15"/>
  <c r="AE23" i="15" s="1"/>
  <c r="U24" i="15"/>
  <c r="AE24" i="15" s="1"/>
  <c r="U25" i="15"/>
  <c r="AE25" i="15" s="1"/>
  <c r="U26" i="15"/>
  <c r="AE26" i="15" s="1"/>
  <c r="U27" i="15"/>
  <c r="AE27" i="15" s="1"/>
  <c r="U28" i="15"/>
  <c r="AE28" i="15" s="1"/>
  <c r="U29" i="15"/>
  <c r="AE29" i="15" s="1"/>
  <c r="U30" i="15"/>
  <c r="AE30" i="15" s="1"/>
  <c r="U31" i="15"/>
  <c r="AE31" i="15" s="1"/>
  <c r="U32" i="15"/>
  <c r="AE32" i="15" s="1"/>
  <c r="U33" i="15"/>
  <c r="AE33" i="15" s="1"/>
  <c r="U34" i="15"/>
  <c r="AE34" i="15" s="1"/>
  <c r="U35" i="15"/>
  <c r="AE35" i="15" s="1"/>
  <c r="U36" i="15"/>
  <c r="AE36" i="15" s="1"/>
  <c r="U37" i="15"/>
  <c r="AE37" i="15" s="1"/>
  <c r="U38" i="15"/>
  <c r="AE38" i="15" s="1"/>
  <c r="U39" i="15"/>
  <c r="AE39" i="15" s="1"/>
  <c r="U40" i="15"/>
  <c r="AE40" i="15" s="1"/>
  <c r="U41" i="15"/>
  <c r="AE41" i="15" s="1"/>
  <c r="U42" i="15"/>
  <c r="AE42" i="15" s="1"/>
  <c r="U43" i="15"/>
  <c r="AE43" i="15" s="1"/>
  <c r="U44" i="15"/>
  <c r="AE44" i="15" s="1"/>
  <c r="U45" i="15"/>
  <c r="AE45" i="15" s="1"/>
  <c r="U46" i="15"/>
  <c r="AE46" i="15" s="1"/>
  <c r="U47" i="15"/>
  <c r="AE47" i="15" s="1"/>
  <c r="U48" i="15"/>
  <c r="AE48" i="15" s="1"/>
  <c r="U49" i="15"/>
  <c r="AE49" i="15" s="1"/>
  <c r="U50" i="15"/>
  <c r="AE50" i="15" s="1"/>
  <c r="U51" i="15"/>
  <c r="AE51" i="15" s="1"/>
  <c r="AE52" i="15"/>
  <c r="U13" i="15"/>
  <c r="AE13" i="15" s="1"/>
  <c r="U12" i="15"/>
  <c r="R16" i="15"/>
  <c r="AG16" i="15" s="1"/>
  <c r="R17" i="15"/>
  <c r="AG17" i="15" s="1"/>
  <c r="R18" i="15"/>
  <c r="AG18" i="15" s="1"/>
  <c r="R19" i="15"/>
  <c r="AG19" i="15" s="1"/>
  <c r="R20" i="15"/>
  <c r="AG20" i="15" s="1"/>
  <c r="R21" i="15"/>
  <c r="AG21" i="15" s="1"/>
  <c r="R22" i="15"/>
  <c r="AG22" i="15" s="1"/>
  <c r="R23" i="15"/>
  <c r="AG23" i="15" s="1"/>
  <c r="R24" i="15"/>
  <c r="AG24" i="15" s="1"/>
  <c r="R25" i="15"/>
  <c r="AG25" i="15" s="1"/>
  <c r="R26" i="15"/>
  <c r="AG26" i="15" s="1"/>
  <c r="R27" i="15"/>
  <c r="AG27" i="15" s="1"/>
  <c r="R28" i="15"/>
  <c r="AG28" i="15" s="1"/>
  <c r="R29" i="15"/>
  <c r="AG29" i="15" s="1"/>
  <c r="R30" i="15"/>
  <c r="AG30" i="15" s="1"/>
  <c r="R31" i="15"/>
  <c r="AG31" i="15" s="1"/>
  <c r="R32" i="15"/>
  <c r="AG32" i="15" s="1"/>
  <c r="R33" i="15"/>
  <c r="AG33" i="15" s="1"/>
  <c r="R34" i="15"/>
  <c r="AG34" i="15" s="1"/>
  <c r="R35" i="15"/>
  <c r="AG35" i="15" s="1"/>
  <c r="R36" i="15"/>
  <c r="AG36" i="15" s="1"/>
  <c r="R37" i="15"/>
  <c r="AG37" i="15" s="1"/>
  <c r="R38" i="15"/>
  <c r="AG38" i="15" s="1"/>
  <c r="R39" i="15"/>
  <c r="AG39" i="15" s="1"/>
  <c r="R40" i="15"/>
  <c r="AG40" i="15" s="1"/>
  <c r="R41" i="15"/>
  <c r="AG41" i="15" s="1"/>
  <c r="R42" i="15"/>
  <c r="AG42" i="15" s="1"/>
  <c r="R43" i="15"/>
  <c r="AG43" i="15" s="1"/>
  <c r="R44" i="15"/>
  <c r="AG44" i="15" s="1"/>
  <c r="R45" i="15"/>
  <c r="AG45" i="15" s="1"/>
  <c r="R46" i="15"/>
  <c r="AG46" i="15" s="1"/>
  <c r="R47" i="15"/>
  <c r="AG47" i="15" s="1"/>
  <c r="AG48" i="15"/>
  <c r="R49" i="15"/>
  <c r="AG49" i="15" s="1"/>
  <c r="AG50" i="15"/>
  <c r="AG51" i="15"/>
  <c r="R15" i="15"/>
  <c r="AG15" i="15" s="1"/>
  <c r="L52" i="15"/>
  <c r="I52" i="15"/>
  <c r="M52" i="15"/>
  <c r="G60" i="15"/>
  <c r="G61" i="15"/>
  <c r="G62" i="15"/>
  <c r="G63" i="15"/>
  <c r="H52" i="15"/>
  <c r="F60" i="15"/>
  <c r="F61" i="15"/>
  <c r="F62" i="15"/>
  <c r="F63" i="15"/>
  <c r="E52" i="15"/>
  <c r="D52" i="15"/>
  <c r="AG14" i="15" l="1"/>
  <c r="R58" i="15"/>
  <c r="R59" i="15"/>
  <c r="R57" i="15"/>
  <c r="AE12" i="15"/>
  <c r="U57" i="15"/>
  <c r="U58" i="15"/>
  <c r="U59" i="15"/>
  <c r="AD42" i="2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E57" i="15" l="1"/>
  <c r="AE58" i="15"/>
  <c r="AE59" i="15"/>
  <c r="AG58" i="15"/>
  <c r="AG57" i="15"/>
  <c r="AG59" i="15"/>
  <c r="AF43" i="5"/>
  <c r="AA38" i="5" l="1"/>
  <c r="AD39" i="5"/>
  <c r="AA39" i="5" s="1"/>
  <c r="Y5" i="2" l="1"/>
  <c r="I8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L53" i="5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AB8" i="18" l="1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J8" i="18" l="1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7" i="18"/>
  <c r="I7" i="18"/>
  <c r="K38" i="18"/>
  <c r="K39" i="18"/>
  <c r="K40" i="18"/>
  <c r="K41" i="18"/>
  <c r="K42" i="18"/>
  <c r="K43" i="18"/>
  <c r="K8" i="18" l="1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44" i="18"/>
  <c r="K45" i="18"/>
  <c r="K46" i="18"/>
  <c r="K47" i="18"/>
  <c r="K48" i="18"/>
  <c r="K49" i="18"/>
  <c r="K5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H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M8" i="15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8" i="15"/>
  <c r="E8" i="15"/>
  <c r="H8" i="15"/>
  <c r="L8" i="15"/>
  <c r="D9" i="15"/>
  <c r="E9" i="15"/>
  <c r="H9" i="15"/>
  <c r="I9" i="15"/>
  <c r="L9" i="15"/>
  <c r="M9" i="15"/>
  <c r="AI9" i="15"/>
  <c r="AS9" i="15"/>
  <c r="D10" i="15"/>
  <c r="E10" i="15"/>
  <c r="H10" i="15"/>
  <c r="I10" i="15"/>
  <c r="L10" i="15"/>
  <c r="M10" i="15"/>
  <c r="AI10" i="15"/>
  <c r="AS10" i="15"/>
  <c r="D11" i="15"/>
  <c r="E11" i="15"/>
  <c r="H11" i="15"/>
  <c r="I11" i="15"/>
  <c r="L11" i="15"/>
  <c r="M11" i="15"/>
  <c r="AI11" i="15"/>
  <c r="AS11" i="15"/>
  <c r="D12" i="15"/>
  <c r="E12" i="15"/>
  <c r="H12" i="15"/>
  <c r="I12" i="15"/>
  <c r="L12" i="15"/>
  <c r="M12" i="15"/>
  <c r="AI12" i="15"/>
  <c r="AS12" i="15"/>
  <c r="D13" i="15"/>
  <c r="E13" i="15"/>
  <c r="H13" i="15"/>
  <c r="I13" i="15"/>
  <c r="L13" i="15"/>
  <c r="M13" i="15"/>
  <c r="AI13" i="15"/>
  <c r="AS13" i="15"/>
  <c r="D14" i="15"/>
  <c r="E14" i="15"/>
  <c r="H14" i="15"/>
  <c r="I14" i="15"/>
  <c r="L14" i="15"/>
  <c r="M14" i="15"/>
  <c r="AI14" i="15"/>
  <c r="AS14" i="15"/>
  <c r="D15" i="15"/>
  <c r="E15" i="15"/>
  <c r="H15" i="15"/>
  <c r="I15" i="15"/>
  <c r="L15" i="15"/>
  <c r="M15" i="15"/>
  <c r="R63" i="15"/>
  <c r="AI15" i="15"/>
  <c r="AS15" i="15"/>
  <c r="D16" i="15"/>
  <c r="E16" i="15"/>
  <c r="H16" i="15"/>
  <c r="I16" i="15"/>
  <c r="L16" i="15"/>
  <c r="M16" i="15"/>
  <c r="R60" i="15"/>
  <c r="AI16" i="15"/>
  <c r="AS16" i="15"/>
  <c r="D17" i="15"/>
  <c r="E17" i="15"/>
  <c r="H17" i="15"/>
  <c r="I17" i="15"/>
  <c r="L17" i="15"/>
  <c r="M17" i="15"/>
  <c r="AI17" i="15"/>
  <c r="AS17" i="15"/>
  <c r="D18" i="15"/>
  <c r="E18" i="15"/>
  <c r="H18" i="15"/>
  <c r="I18" i="15"/>
  <c r="L18" i="15"/>
  <c r="M18" i="15"/>
  <c r="AI18" i="15"/>
  <c r="AS18" i="15"/>
  <c r="D19" i="15"/>
  <c r="E19" i="15"/>
  <c r="H19" i="15"/>
  <c r="I19" i="15"/>
  <c r="L19" i="15"/>
  <c r="M19" i="15"/>
  <c r="AI19" i="15"/>
  <c r="AS19" i="15"/>
  <c r="D20" i="15"/>
  <c r="E20" i="15"/>
  <c r="H20" i="15"/>
  <c r="I20" i="15"/>
  <c r="L20" i="15"/>
  <c r="M20" i="15"/>
  <c r="AI20" i="15"/>
  <c r="AS20" i="15"/>
  <c r="D21" i="15"/>
  <c r="E21" i="15"/>
  <c r="H21" i="15"/>
  <c r="I21" i="15"/>
  <c r="L21" i="15"/>
  <c r="M21" i="15"/>
  <c r="AI21" i="15"/>
  <c r="AS21" i="15"/>
  <c r="D22" i="15"/>
  <c r="E22" i="15"/>
  <c r="H22" i="15"/>
  <c r="I22" i="15"/>
  <c r="L22" i="15"/>
  <c r="M22" i="15"/>
  <c r="AI22" i="15"/>
  <c r="AS22" i="15"/>
  <c r="D23" i="15"/>
  <c r="E23" i="15"/>
  <c r="H23" i="15"/>
  <c r="I23" i="15"/>
  <c r="L23" i="15"/>
  <c r="M23" i="15"/>
  <c r="AI23" i="15"/>
  <c r="AS23" i="15"/>
  <c r="D24" i="15"/>
  <c r="E24" i="15"/>
  <c r="H24" i="15"/>
  <c r="I24" i="15"/>
  <c r="L24" i="15"/>
  <c r="M24" i="15"/>
  <c r="AI24" i="15"/>
  <c r="AS24" i="15"/>
  <c r="D25" i="15"/>
  <c r="E25" i="15"/>
  <c r="H25" i="15"/>
  <c r="I25" i="15"/>
  <c r="L25" i="15"/>
  <c r="M25" i="15"/>
  <c r="AI25" i="15"/>
  <c r="AS25" i="15"/>
  <c r="D26" i="15"/>
  <c r="E26" i="15"/>
  <c r="H26" i="15"/>
  <c r="I26" i="15"/>
  <c r="L26" i="15"/>
  <c r="M26" i="15"/>
  <c r="AI26" i="15"/>
  <c r="AS26" i="15"/>
  <c r="D27" i="15"/>
  <c r="E27" i="15"/>
  <c r="H27" i="15"/>
  <c r="I27" i="15"/>
  <c r="L27" i="15"/>
  <c r="M27" i="15"/>
  <c r="AI27" i="15"/>
  <c r="AS27" i="15"/>
  <c r="D28" i="15"/>
  <c r="E28" i="15"/>
  <c r="H28" i="15"/>
  <c r="I28" i="15"/>
  <c r="L28" i="15"/>
  <c r="M28" i="15"/>
  <c r="AI28" i="15"/>
  <c r="AS28" i="15"/>
  <c r="D29" i="15"/>
  <c r="E29" i="15"/>
  <c r="H29" i="15"/>
  <c r="I29" i="15"/>
  <c r="L29" i="15"/>
  <c r="M29" i="15"/>
  <c r="AI29" i="15"/>
  <c r="AS29" i="15"/>
  <c r="D30" i="15"/>
  <c r="E30" i="15"/>
  <c r="H30" i="15"/>
  <c r="I30" i="15"/>
  <c r="L30" i="15"/>
  <c r="M30" i="15"/>
  <c r="AI30" i="15"/>
  <c r="AS30" i="15"/>
  <c r="D31" i="15"/>
  <c r="E31" i="15"/>
  <c r="H31" i="15"/>
  <c r="I31" i="15"/>
  <c r="L31" i="15"/>
  <c r="M31" i="15"/>
  <c r="AI31" i="15"/>
  <c r="AS31" i="15"/>
  <c r="D32" i="15"/>
  <c r="E32" i="15"/>
  <c r="H32" i="15"/>
  <c r="I32" i="15"/>
  <c r="L32" i="15"/>
  <c r="M32" i="15"/>
  <c r="AI32" i="15"/>
  <c r="AS32" i="15"/>
  <c r="D33" i="15"/>
  <c r="E33" i="15"/>
  <c r="H33" i="15"/>
  <c r="I33" i="15"/>
  <c r="L33" i="15"/>
  <c r="M33" i="15"/>
  <c r="AI33" i="15"/>
  <c r="AS33" i="15"/>
  <c r="D34" i="15"/>
  <c r="E34" i="15"/>
  <c r="H34" i="15"/>
  <c r="I34" i="15"/>
  <c r="L34" i="15"/>
  <c r="M34" i="15"/>
  <c r="AI34" i="15"/>
  <c r="AS34" i="15"/>
  <c r="D35" i="15"/>
  <c r="E35" i="15"/>
  <c r="H35" i="15"/>
  <c r="I35" i="15"/>
  <c r="L35" i="15"/>
  <c r="M35" i="15"/>
  <c r="AI35" i="15"/>
  <c r="AS35" i="15"/>
  <c r="D36" i="15"/>
  <c r="E36" i="15"/>
  <c r="H36" i="15"/>
  <c r="I36" i="15"/>
  <c r="L36" i="15"/>
  <c r="M36" i="15"/>
  <c r="AI36" i="15"/>
  <c r="AS36" i="15"/>
  <c r="D37" i="15"/>
  <c r="E37" i="15"/>
  <c r="H37" i="15"/>
  <c r="I37" i="15"/>
  <c r="L37" i="15"/>
  <c r="M37" i="15"/>
  <c r="AI37" i="15"/>
  <c r="AS37" i="15"/>
  <c r="D38" i="15"/>
  <c r="E38" i="15"/>
  <c r="H38" i="15"/>
  <c r="I38" i="15"/>
  <c r="L38" i="15"/>
  <c r="M38" i="15"/>
  <c r="AI38" i="15"/>
  <c r="AS38" i="15"/>
  <c r="D39" i="15"/>
  <c r="E39" i="15"/>
  <c r="H39" i="15"/>
  <c r="I39" i="15"/>
  <c r="L39" i="15"/>
  <c r="M39" i="15"/>
  <c r="AI39" i="15"/>
  <c r="AS39" i="15"/>
  <c r="D40" i="15"/>
  <c r="E40" i="15"/>
  <c r="H40" i="15"/>
  <c r="I40" i="15"/>
  <c r="L40" i="15"/>
  <c r="M40" i="15"/>
  <c r="AI40" i="15"/>
  <c r="AS40" i="15"/>
  <c r="D41" i="15"/>
  <c r="E41" i="15"/>
  <c r="H41" i="15"/>
  <c r="I41" i="15"/>
  <c r="L41" i="15"/>
  <c r="M41" i="15"/>
  <c r="AI41" i="15"/>
  <c r="AS41" i="15"/>
  <c r="D42" i="15"/>
  <c r="E42" i="15"/>
  <c r="H42" i="15"/>
  <c r="I42" i="15"/>
  <c r="L42" i="15"/>
  <c r="M42" i="15"/>
  <c r="AI42" i="15"/>
  <c r="AS42" i="15"/>
  <c r="D43" i="15"/>
  <c r="E43" i="15"/>
  <c r="H43" i="15"/>
  <c r="I43" i="15"/>
  <c r="M43" i="15"/>
  <c r="AI43" i="15"/>
  <c r="AS43" i="15"/>
  <c r="D44" i="15"/>
  <c r="E44" i="15"/>
  <c r="H44" i="15"/>
  <c r="I44" i="15"/>
  <c r="L44" i="15"/>
  <c r="M44" i="15"/>
  <c r="AI44" i="15"/>
  <c r="AS44" i="15"/>
  <c r="D45" i="15"/>
  <c r="E45" i="15"/>
  <c r="H45" i="15"/>
  <c r="I45" i="15"/>
  <c r="L45" i="15"/>
  <c r="M45" i="15"/>
  <c r="AI45" i="15"/>
  <c r="AS45" i="15"/>
  <c r="D46" i="15"/>
  <c r="E46" i="15"/>
  <c r="H46" i="15"/>
  <c r="I46" i="15"/>
  <c r="L46" i="15"/>
  <c r="M46" i="15"/>
  <c r="AI46" i="15"/>
  <c r="AS46" i="15"/>
  <c r="D47" i="15"/>
  <c r="E47" i="15"/>
  <c r="H47" i="15"/>
  <c r="I47" i="15"/>
  <c r="L47" i="15"/>
  <c r="M47" i="15"/>
  <c r="AI47" i="15"/>
  <c r="AS47" i="15"/>
  <c r="D48" i="15"/>
  <c r="E48" i="15"/>
  <c r="H48" i="15"/>
  <c r="I48" i="15"/>
  <c r="L48" i="15"/>
  <c r="M48" i="15"/>
  <c r="AI48" i="15"/>
  <c r="AS48" i="15"/>
  <c r="D49" i="15"/>
  <c r="E49" i="15"/>
  <c r="H49" i="15"/>
  <c r="I49" i="15"/>
  <c r="L49" i="15"/>
  <c r="M49" i="15"/>
  <c r="AI49" i="15"/>
  <c r="AS49" i="15"/>
  <c r="D50" i="15"/>
  <c r="E50" i="15"/>
  <c r="W50" i="15" s="1"/>
  <c r="H50" i="15"/>
  <c r="I50" i="15"/>
  <c r="L50" i="15"/>
  <c r="M50" i="15"/>
  <c r="AS50" i="15"/>
  <c r="D51" i="15"/>
  <c r="E51" i="15"/>
  <c r="W51" i="15" s="1"/>
  <c r="H51" i="15"/>
  <c r="I51" i="15"/>
  <c r="L51" i="15"/>
  <c r="M51" i="15"/>
  <c r="AI51" i="15"/>
  <c r="AS51" i="15"/>
  <c r="AK52" i="15"/>
  <c r="AL52" i="15"/>
  <c r="AM52" i="15"/>
  <c r="AN52" i="15"/>
  <c r="AO52" i="15"/>
  <c r="AP52" i="15"/>
  <c r="AQ52" i="15"/>
  <c r="AR52" i="15"/>
  <c r="B60" i="15"/>
  <c r="C60" i="15"/>
  <c r="E60" i="15"/>
  <c r="J60" i="15"/>
  <c r="K60" i="15"/>
  <c r="AA60" i="15"/>
  <c r="AK57" i="15"/>
  <c r="AL57" i="15"/>
  <c r="AM57" i="15"/>
  <c r="AN57" i="15"/>
  <c r="AO57" i="15"/>
  <c r="AP57" i="15"/>
  <c r="AQ57" i="15"/>
  <c r="AR57" i="15"/>
  <c r="B61" i="15"/>
  <c r="C61" i="15"/>
  <c r="E61" i="15"/>
  <c r="J61" i="15"/>
  <c r="K61" i="15"/>
  <c r="AA61" i="15"/>
  <c r="B62" i="15"/>
  <c r="C62" i="15"/>
  <c r="E62" i="15"/>
  <c r="J62" i="15"/>
  <c r="K62" i="15"/>
  <c r="AA62" i="15"/>
  <c r="B63" i="15"/>
  <c r="C63" i="15"/>
  <c r="J63" i="15"/>
  <c r="K63" i="15"/>
  <c r="AA63" i="15"/>
  <c r="AS52" i="15" l="1"/>
  <c r="AB52" i="15"/>
  <c r="W49" i="15"/>
  <c r="W48" i="15"/>
  <c r="AC52" i="15"/>
  <c r="Z51" i="15"/>
  <c r="AB51" i="15" s="1"/>
  <c r="W47" i="15"/>
  <c r="Y51" i="15"/>
  <c r="AC51" i="15" s="1"/>
  <c r="Z50" i="15"/>
  <c r="AB50" i="15" s="1"/>
  <c r="AD52" i="15"/>
  <c r="Y50" i="15"/>
  <c r="AC50" i="15" s="1"/>
  <c r="Z49" i="15"/>
  <c r="AB49" i="15" s="1"/>
  <c r="X51" i="15"/>
  <c r="AD51" i="15" s="1"/>
  <c r="W46" i="15"/>
  <c r="Z48" i="15"/>
  <c r="AB48" i="15" s="1"/>
  <c r="X50" i="15"/>
  <c r="AD50" i="15" s="1"/>
  <c r="W45" i="15"/>
  <c r="Y49" i="15"/>
  <c r="AC49" i="15" s="1"/>
  <c r="X49" i="15"/>
  <c r="AD49" i="15" s="1"/>
  <c r="Y48" i="15"/>
  <c r="AC48" i="15" s="1"/>
  <c r="Z47" i="15"/>
  <c r="AB47" i="15" s="1"/>
  <c r="W44" i="15"/>
  <c r="W16" i="15"/>
  <c r="Y20" i="15"/>
  <c r="AC20" i="15" s="1"/>
  <c r="Z19" i="15"/>
  <c r="AB19" i="15" s="1"/>
  <c r="X21" i="15"/>
  <c r="AD21" i="15" s="1"/>
  <c r="W15" i="15"/>
  <c r="Y19" i="15"/>
  <c r="AC19" i="15" s="1"/>
  <c r="Z18" i="15"/>
  <c r="AB18" i="15" s="1"/>
  <c r="X20" i="15"/>
  <c r="AD20" i="15" s="1"/>
  <c r="Y18" i="15"/>
  <c r="AC18" i="15" s="1"/>
  <c r="Z17" i="15"/>
  <c r="AB17" i="15" s="1"/>
  <c r="X19" i="15"/>
  <c r="AD19" i="15" s="1"/>
  <c r="W14" i="15"/>
  <c r="Y17" i="15"/>
  <c r="AC17" i="15" s="1"/>
  <c r="Z16" i="15"/>
  <c r="AB16" i="15" s="1"/>
  <c r="X18" i="15"/>
  <c r="AD18" i="15" s="1"/>
  <c r="W13" i="15"/>
  <c r="X17" i="15"/>
  <c r="AD17" i="15" s="1"/>
  <c r="Y16" i="15"/>
  <c r="AC16" i="15" s="1"/>
  <c r="Z15" i="15"/>
  <c r="AB15" i="15" s="1"/>
  <c r="W12" i="15"/>
  <c r="Y15" i="15"/>
  <c r="AC15" i="15" s="1"/>
  <c r="Z14" i="15"/>
  <c r="AB14" i="15" s="1"/>
  <c r="X16" i="15"/>
  <c r="AD16" i="15" s="1"/>
  <c r="W11" i="15"/>
  <c r="Y14" i="15"/>
  <c r="AC14" i="15" s="1"/>
  <c r="Z13" i="15"/>
  <c r="AB13" i="15" s="1"/>
  <c r="X15" i="15"/>
  <c r="AD15" i="15" s="1"/>
  <c r="W10" i="15"/>
  <c r="Z12" i="15"/>
  <c r="AB12" i="15" s="1"/>
  <c r="W9" i="15"/>
  <c r="X14" i="15"/>
  <c r="AD14" i="15" s="1"/>
  <c r="Y13" i="15"/>
  <c r="AC13" i="15" s="1"/>
  <c r="AS57" i="15"/>
  <c r="AI60" i="15"/>
  <c r="H60" i="15"/>
  <c r="H62" i="15"/>
  <c r="H63" i="15"/>
  <c r="H61" i="15"/>
  <c r="M61" i="15"/>
  <c r="M62" i="15"/>
  <c r="M63" i="15"/>
  <c r="M60" i="15"/>
  <c r="Z11" i="15"/>
  <c r="W8" i="15"/>
  <c r="Y12" i="15"/>
  <c r="X13" i="15"/>
  <c r="Y47" i="15"/>
  <c r="AC47" i="15" s="1"/>
  <c r="Z46" i="15"/>
  <c r="AB46" i="15" s="1"/>
  <c r="X48" i="15"/>
  <c r="AD48" i="15" s="1"/>
  <c r="W43" i="15"/>
  <c r="Y46" i="15"/>
  <c r="AC46" i="15" s="1"/>
  <c r="Z45" i="15"/>
  <c r="AB45" i="15" s="1"/>
  <c r="X47" i="15"/>
  <c r="AD47" i="15" s="1"/>
  <c r="W42" i="15"/>
  <c r="Z44" i="15"/>
  <c r="AB44" i="15" s="1"/>
  <c r="X46" i="15"/>
  <c r="AD46" i="15" s="1"/>
  <c r="W41" i="15"/>
  <c r="Y45" i="15"/>
  <c r="AC45" i="15" s="1"/>
  <c r="W40" i="15"/>
  <c r="Y44" i="15"/>
  <c r="AC44" i="15" s="1"/>
  <c r="X45" i="15"/>
  <c r="AD45" i="15" s="1"/>
  <c r="Z43" i="15"/>
  <c r="AB43" i="15" s="1"/>
  <c r="W39" i="15"/>
  <c r="Y43" i="15"/>
  <c r="AC43" i="15" s="1"/>
  <c r="Z42" i="15"/>
  <c r="AB42" i="15" s="1"/>
  <c r="X44" i="15"/>
  <c r="AD44" i="15" s="1"/>
  <c r="Y42" i="15"/>
  <c r="AC42" i="15" s="1"/>
  <c r="Z41" i="15"/>
  <c r="AB41" i="15" s="1"/>
  <c r="X43" i="15"/>
  <c r="AD43" i="15" s="1"/>
  <c r="W38" i="15"/>
  <c r="Y41" i="15"/>
  <c r="AC41" i="15" s="1"/>
  <c r="Z40" i="15"/>
  <c r="AB40" i="15" s="1"/>
  <c r="X42" i="15"/>
  <c r="AD42" i="15" s="1"/>
  <c r="W37" i="15"/>
  <c r="Z39" i="15"/>
  <c r="AB39" i="15" s="1"/>
  <c r="Y40" i="15"/>
  <c r="AC40" i="15" s="1"/>
  <c r="X41" i="15"/>
  <c r="AD41" i="15" s="1"/>
  <c r="W36" i="15"/>
  <c r="Y39" i="15"/>
  <c r="AC39" i="15" s="1"/>
  <c r="Z38" i="15"/>
  <c r="AB38" i="15" s="1"/>
  <c r="X40" i="15"/>
  <c r="AD40" i="15" s="1"/>
  <c r="W35" i="15"/>
  <c r="Y38" i="15"/>
  <c r="AC38" i="15" s="1"/>
  <c r="Z37" i="15"/>
  <c r="AB37" i="15" s="1"/>
  <c r="X39" i="15"/>
  <c r="AD39" i="15" s="1"/>
  <c r="W34" i="15"/>
  <c r="Z36" i="15"/>
  <c r="AB36" i="15" s="1"/>
  <c r="X38" i="15"/>
  <c r="AD38" i="15" s="1"/>
  <c r="W33" i="15"/>
  <c r="Y37" i="15"/>
  <c r="AC37" i="15" s="1"/>
  <c r="W32" i="15"/>
  <c r="Y36" i="15"/>
  <c r="AC36" i="15" s="1"/>
  <c r="Z35" i="15"/>
  <c r="AB35" i="15" s="1"/>
  <c r="X37" i="15"/>
  <c r="AD37" i="15" s="1"/>
  <c r="W31" i="15"/>
  <c r="Y35" i="15"/>
  <c r="AC35" i="15" s="1"/>
  <c r="X36" i="15"/>
  <c r="AD36" i="15" s="1"/>
  <c r="Z34" i="15"/>
  <c r="AB34" i="15" s="1"/>
  <c r="Y34" i="15"/>
  <c r="AC34" i="15" s="1"/>
  <c r="Z33" i="15"/>
  <c r="AB33" i="15" s="1"/>
  <c r="X35" i="15"/>
  <c r="AD35" i="15" s="1"/>
  <c r="W30" i="15"/>
  <c r="Y33" i="15"/>
  <c r="AC33" i="15" s="1"/>
  <c r="Z32" i="15"/>
  <c r="AB32" i="15" s="1"/>
  <c r="X34" i="15"/>
  <c r="AD34" i="15" s="1"/>
  <c r="W29" i="15"/>
  <c r="Z31" i="15"/>
  <c r="AB31" i="15" s="1"/>
  <c r="X33" i="15"/>
  <c r="AD33" i="15" s="1"/>
  <c r="Y32" i="15"/>
  <c r="AC32" i="15" s="1"/>
  <c r="W28" i="15"/>
  <c r="Y31" i="15"/>
  <c r="AC31" i="15" s="1"/>
  <c r="Z30" i="15"/>
  <c r="AB30" i="15" s="1"/>
  <c r="X32" i="15"/>
  <c r="AD32" i="15" s="1"/>
  <c r="W27" i="15"/>
  <c r="Y30" i="15"/>
  <c r="AC30" i="15" s="1"/>
  <c r="Z29" i="15"/>
  <c r="AB29" i="15" s="1"/>
  <c r="X31" i="15"/>
  <c r="AD31" i="15" s="1"/>
  <c r="W26" i="15"/>
  <c r="Z28" i="15"/>
  <c r="AB28" i="15" s="1"/>
  <c r="X30" i="15"/>
  <c r="AD30" i="15" s="1"/>
  <c r="W25" i="15"/>
  <c r="Y29" i="15"/>
  <c r="AC29" i="15" s="1"/>
  <c r="W24" i="15"/>
  <c r="Y28" i="15"/>
  <c r="AC28" i="15" s="1"/>
  <c r="Z27" i="15"/>
  <c r="AB27" i="15" s="1"/>
  <c r="X29" i="15"/>
  <c r="AD29" i="15" s="1"/>
  <c r="W23" i="15"/>
  <c r="Y27" i="15"/>
  <c r="AC27" i="15" s="1"/>
  <c r="Z26" i="15"/>
  <c r="AB26" i="15" s="1"/>
  <c r="X28" i="15"/>
  <c r="AD28" i="15" s="1"/>
  <c r="Y26" i="15"/>
  <c r="AC26" i="15" s="1"/>
  <c r="Z25" i="15"/>
  <c r="AB25" i="15" s="1"/>
  <c r="X27" i="15"/>
  <c r="AD27" i="15" s="1"/>
  <c r="W22" i="15"/>
  <c r="Y25" i="15"/>
  <c r="AC25" i="15" s="1"/>
  <c r="Z24" i="15"/>
  <c r="AB24" i="15" s="1"/>
  <c r="X26" i="15"/>
  <c r="AD26" i="15" s="1"/>
  <c r="W21" i="15"/>
  <c r="Y24" i="15"/>
  <c r="AC24" i="15" s="1"/>
  <c r="Z23" i="15"/>
  <c r="AB23" i="15" s="1"/>
  <c r="X25" i="15"/>
  <c r="AD25" i="15" s="1"/>
  <c r="W20" i="15"/>
  <c r="Y23" i="15"/>
  <c r="AC23" i="15" s="1"/>
  <c r="Z22" i="15"/>
  <c r="AB22" i="15" s="1"/>
  <c r="X24" i="15"/>
  <c r="AD24" i="15" s="1"/>
  <c r="W19" i="15"/>
  <c r="Y22" i="15"/>
  <c r="AC22" i="15" s="1"/>
  <c r="Z21" i="15"/>
  <c r="AB21" i="15" s="1"/>
  <c r="X23" i="15"/>
  <c r="AD23" i="15" s="1"/>
  <c r="W18" i="15"/>
  <c r="Z20" i="15"/>
  <c r="AB20" i="15" s="1"/>
  <c r="X22" i="15"/>
  <c r="AD22" i="15" s="1"/>
  <c r="W17" i="15"/>
  <c r="Y21" i="15"/>
  <c r="AC21" i="15" s="1"/>
  <c r="I60" i="15"/>
  <c r="I61" i="15"/>
  <c r="I62" i="15"/>
  <c r="I63" i="15"/>
  <c r="D62" i="15"/>
  <c r="D63" i="15"/>
  <c r="AI61" i="15"/>
  <c r="AI62" i="15"/>
  <c r="L63" i="15"/>
  <c r="E63" i="15"/>
  <c r="R62" i="15"/>
  <c r="L61" i="15"/>
  <c r="D61" i="15"/>
  <c r="L60" i="15"/>
  <c r="D60" i="15"/>
  <c r="R61" i="15"/>
  <c r="L62" i="15"/>
  <c r="E49" i="9"/>
  <c r="X49" i="9"/>
  <c r="AD57" i="15" l="1"/>
  <c r="X58" i="15"/>
  <c r="X57" i="15"/>
  <c r="X59" i="15"/>
  <c r="AD13" i="15"/>
  <c r="Y57" i="15"/>
  <c r="Y58" i="15"/>
  <c r="Y59" i="15"/>
  <c r="AC12" i="15"/>
  <c r="AC59" i="15" s="1"/>
  <c r="Z57" i="15"/>
  <c r="Z58" i="15"/>
  <c r="Z59" i="15"/>
  <c r="AB11" i="15"/>
  <c r="W57" i="15"/>
  <c r="W59" i="15"/>
  <c r="W58" i="15"/>
  <c r="AC58" i="15"/>
  <c r="X64" i="15"/>
  <c r="V49" i="9"/>
  <c r="W49" i="9"/>
  <c r="AB57" i="15" l="1"/>
  <c r="AB59" i="15"/>
  <c r="AB58" i="15"/>
  <c r="AD58" i="15"/>
  <c r="AD59" i="15"/>
  <c r="AC57" i="15"/>
  <c r="E45" i="9"/>
  <c r="E44" i="9"/>
  <c r="E48" i="9"/>
  <c r="E47" i="9"/>
  <c r="E46" i="9"/>
  <c r="X46" i="9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W10" i="9"/>
  <c r="W13" i="9"/>
  <c r="W18" i="9"/>
  <c r="W26" i="9"/>
  <c r="W29" i="9"/>
  <c r="W34" i="9"/>
  <c r="W37" i="9"/>
  <c r="W42" i="9"/>
  <c r="W45" i="9"/>
  <c r="X7" i="9"/>
  <c r="X10" i="9"/>
  <c r="X12" i="9"/>
  <c r="X14" i="9"/>
  <c r="X15" i="9"/>
  <c r="X18" i="9"/>
  <c r="X22" i="9"/>
  <c r="X23" i="9"/>
  <c r="X28" i="9"/>
  <c r="X30" i="9"/>
  <c r="X31" i="9"/>
  <c r="X34" i="9"/>
  <c r="X36" i="9"/>
  <c r="X38" i="9"/>
  <c r="X39" i="9"/>
  <c r="X42" i="9"/>
  <c r="X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8" i="4"/>
  <c r="Y60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5" i="4"/>
  <c r="Y56" i="4"/>
  <c r="Y57" i="4"/>
  <c r="Y59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L15" i="3"/>
  <c r="L14" i="3"/>
  <c r="K108" i="5"/>
  <c r="AB39" i="2"/>
  <c r="Y55" i="2"/>
  <c r="AQ22" i="4"/>
  <c r="AP22" i="4"/>
  <c r="E12" i="3"/>
  <c r="E13" i="3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X44" i="4"/>
  <c r="Z57" i="4" l="1"/>
  <c r="Z56" i="4"/>
  <c r="Z55" i="4"/>
  <c r="Z58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<sst xmlns="http://schemas.openxmlformats.org/spreadsheetml/2006/main" count="60587" uniqueCount="1026">
  <si>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</si>
  <si>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</si>
  <si>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</si>
  <si>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</si>
  <si>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</si>
  <si>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</si>
  <si>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</si>
  <si>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</si>
  <si>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</si>
  <si>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</si>
  <si>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</si>
  <si>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</si>
  <si>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</si>
  <si>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</si>
  <si>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</si>
  <si>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</si>
  <si>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</si>
  <si>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</si>
  <si>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</si>
  <si>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</si>
  <si>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</si>
  <si>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</si>
  <si>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</si>
  <si>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</si>
  <si>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</si>
  <si>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</si>
  <si>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</si>
  <si>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</si>
  <si>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</si>
  <si>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</si>
  <si>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</si>
  <si>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</si>
  <si>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</si>
  <si>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</si>
  <si>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</si>
  <si>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</si>
  <si>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</si>
  <si>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</si>
  <si>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</si>
  <si>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</si>
  <si>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</si>
  <si>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</si>
  <si>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</si>
  <si>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</si>
  <si>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</si>
  <si>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</si>
  <si>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</si>
  <si>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</si>
  <si>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</si>
  <si>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</si>
  <si>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</si>
  <si>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</si>
  <si>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</si>
  <si>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</si>
  <si>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</si>
  <si>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</si>
  <si>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</si>
  <si>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</si>
  <si>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</si>
  <si>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</si>
  <si>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</si>
  <si>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</si>
  <si>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</si>
  <si>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</si>
  <si>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</si>
  <si>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</si>
  <si>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</si>
  <si>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</si>
  <si>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</si>
  <si>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</si>
  <si>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</si>
  <si>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</si>
  <si>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</si>
  <si>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</si>
  <si>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</si>
  <si>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</si>
  <si>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</si>
  <si>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</si>
  <si>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</si>
  <si>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</si>
  <si>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</si>
  <si>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</si>
  <si>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</si>
  <si>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</si>
  <si>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</si>
  <si>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</si>
  <si>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</si>
  <si>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</si>
  <si>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</si>
  <si>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</si>
  <si>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</si>
  <si>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</si>
  <si>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</si>
  <si>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</si>
  <si>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</si>
  <si>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</si>
  <si>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</si>
  <si>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</si>
  <si>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</si>
  <si>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</si>
  <si>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</si>
  <si>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</si>
  <si>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</si>
  <si>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</si>
  <si>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</si>
  <si>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</si>
  <si>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</si>
  <si>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</si>
  <si>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</si>
  <si>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</si>
  <si>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</si>
  <si>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</si>
  <si>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</si>
  <si>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</si>
  <si>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</si>
  <si>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</si>
  <si>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</si>
  <si>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</si>
  <si>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</si>
  <si>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</si>
  <si>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</si>
  <si>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</si>
  <si>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</si>
  <si>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</si>
  <si>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</si>
  <si>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</si>
  <si>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</si>
  <si>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</si>
  <si>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</si>
  <si>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</si>
  <si>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</si>
  <si>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</si>
  <si>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</si>
  <si>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</si>
  <si>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</si>
  <si>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</si>
  <si>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</si>
  <si>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</si>
  <si>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</si>
  <si>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</si>
  <si>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</si>
  <si>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</si>
  <si>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</si>
  <si>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</si>
  <si>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</si>
  <si>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</si>
  <si>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</si>
  <si>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</si>
  <si>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</si>
  <si>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</si>
  <si>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</si>
  <si>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</si>
  <si>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</si>
  <si>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</si>
  <si>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</si>
  <si>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</si>
  <si>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</si>
  <si>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</si>
  <si>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</si>
  <si>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</si>
  <si>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</si>
  <si>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</si>
  <si>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</si>
  <si>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</si>
  <si>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</si>
  <si>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</si>
  <si>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</si>
  <si>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</si>
  <si>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</si>
  <si>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</si>
  <si>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</si>
  <si>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</si>
  <si>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</si>
  <si>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</si>
  <si>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</si>
  <si>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</si>
  <si>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</si>
  <si>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</si>
  <si>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</si>
  <si>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</si>
  <si>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</si>
  <si>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</si>
  <si>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</si>
  <si>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</si>
  <si>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</si>
  <si>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</si>
  <si>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</si>
  <si>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</si>
  <si>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</si>
  <si>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</si>
  <si>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</si>
  <si>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</si>
  <si>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</si>
  <si>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</si>
  <si>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</si>
  <si>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</si>
  <si>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</si>
  <si>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</si>
  <si>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</si>
  <si>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</si>
  <si>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</si>
  <si>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</si>
  <si>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</si>
  <si>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</si>
  <si>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</si>
  <si>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</si>
  <si>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</si>
  <si>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</si>
  <si>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</si>
  <si>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</si>
  <si>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</si>
  <si>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</si>
  <si>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</si>
  <si>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</si>
  <si>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</si>
  <si>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</si>
  <si>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</si>
  <si>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</si>
  <si>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</si>
  <si>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</si>
  <si>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</si>
  <si>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</si>
  <si>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</si>
  <si>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</si>
  <si>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</si>
  <si>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</si>
  <si>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</si>
  <si>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</si>
  <si>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</si>
  <si>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</si>
  <si>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</si>
  <si>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</si>
  <si>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</si>
  <si>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</si>
  <si>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</si>
  <si>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</si>
  <si>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</si>
  <si>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</si>
  <si>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</si>
  <si>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</si>
  <si>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</si>
  <si>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</si>
  <si>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</si>
  <si>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</si>
  <si>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</si>
  <si>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</si>
  <si>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</si>
  <si>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</si>
  <si>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</si>
  <si>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</si>
  <si>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</si>
  <si>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</si>
  <si>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</si>
  <si>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</si>
  <si>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</si>
  <si>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</si>
  <si>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</si>
  <si>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</si>
  <si>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</si>
  <si>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</si>
  <si>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</si>
  <si>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</si>
  <si>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</si>
  <si>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</si>
  <si>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</si>
  <si>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</si>
  <si>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</si>
  <si>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</si>
  <si>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</si>
  <si>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</si>
  <si>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</si>
  <si>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</si>
  <si>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</si>
  <si>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</si>
  <si>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</si>
  <si>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</si>
  <si>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</si>
  <si>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</si>
  <si>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</si>
  <si>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</si>
  <si>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</si>
  <si>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</si>
  <si>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</si>
  <si>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</si>
  <si>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</si>
  <si>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</si>
  <si>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</si>
  <si>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</si>
  <si>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</si>
  <si>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</si>
  <si>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</si>
  <si>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</si>
  <si>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</si>
  <si>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</si>
  <si>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</si>
  <si>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</si>
  <si>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</si>
  <si>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</si>
  <si>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</si>
  <si>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</si>
  <si>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</si>
  <si>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</si>
  <si>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</si>
  <si>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</si>
  <si>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</si>
  <si>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</si>
  <si>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</si>
  <si>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</si>
  <si>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</si>
  <si>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</si>
  <si>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</si>
  <si>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</si>
  <si>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</si>
  <si>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</si>
  <si>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</si>
  <si>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</si>
  <si>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</si>
  <si>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</si>
  <si>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</si>
  <si>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</si>
  <si>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</si>
  <si>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</si>
  <si>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</si>
  <si>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</si>
  <si>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</si>
  <si>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</si>
  <si>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</si>
  <si>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</si>
  <si>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</si>
  <si>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</si>
  <si>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</si>
  <si>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</si>
  <si>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</si>
  <si>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</si>
  <si>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</si>
  <si>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</si>
  <si>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</si>
  <si>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</si>
  <si>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</si>
  <si>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</si>
  <si>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</si>
  <si>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</si>
  <si>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</si>
  <si>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</si>
  <si>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</si>
  <si>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</si>
  <si>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</si>
  <si>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</si>
  <si>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</si>
  <si>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</si>
  <si>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</si>
  <si>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</si>
  <si>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</si>
  <si>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</si>
  <si>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</si>
  <si>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</si>
  <si>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</si>
  <si>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</si>
  <si>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</si>
  <si>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</si>
  <si>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</si>
  <si>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</si>
  <si>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</si>
  <si>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</si>
  <si>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</si>
  <si>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</si>
  <si>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</si>
  <si>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</si>
  <si>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</si>
  <si>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</si>
  <si>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</si>
  <si>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</si>
  <si>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</si>
  <si>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</si>
  <si>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</si>
  <si>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</si>
  <si>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</si>
  <si>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</si>
  <si>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</si>
  <si>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</si>
  <si>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</si>
  <si>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</si>
  <si>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</si>
  <si>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</si>
  <si>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</si>
  <si>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</si>
  <si>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</si>
  <si>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</si>
  <si>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</si>
  <si>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</si>
  <si>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</si>
  <si>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</si>
  <si>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</si>
  <si>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</si>
  <si>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</si>
  <si>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</si>
  <si>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</si>
  <si>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</si>
  <si>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</si>
  <si>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</si>
  <si>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</si>
  <si>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</si>
  <si>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</si>
  <si>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</si>
  <si>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</si>
  <si>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</si>
  <si>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</si>
  <si>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</si>
  <si>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</si>
  <si>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</si>
  <si>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</si>
  <si>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</si>
  <si>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</si>
  <si>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</si>
  <si>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</si>
  <si>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</si>
  <si>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</si>
  <si>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</si>
  <si>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</si>
  <si>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</si>
  <si>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</si>
  <si>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</si>
  <si>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</si>
  <si>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</si>
  <si>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</si>
  <si>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</si>
  <si>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</si>
  <si>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</si>
  <si>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</si>
  <si>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</si>
  <si>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</si>
  <si>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</si>
  <si>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</si>
  <si>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</si>
  <si>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</si>
  <si>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</si>
  <si>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</si>
  <si>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</si>
  <si>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</si>
  <si>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</si>
  <si>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</si>
  <si>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</si>
  <si>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</si>
  <si>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</si>
  <si>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</si>
  <si>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</si>
  <si>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</si>
  <si>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</si>
  <si>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</si>
  <si>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</si>
  <si>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</si>
  <si>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</si>
  <si>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</si>
  <si>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</si>
  <si>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</si>
  <si>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</si>
  <si>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</si>
  <si>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</si>
  <si>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</si>
  <si>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</si>
  <si>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</si>
  <si>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</si>
  <si>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</si>
  <si>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</si>
  <si>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</si>
  <si>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</si>
  <si>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</si>
  <si>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</si>
  <si>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</si>
  <si>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</si>
  <si>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</si>
  <si>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</si>
  <si>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</si>
  <si>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</si>
  <si>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</si>
  <si>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</si>
  <si>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</si>
  <si>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</si>
  <si>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</si>
  <si>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</si>
  <si>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</si>
  <si>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</si>
  <si>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</si>
  <si>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</si>
  <si>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</si>
  <si>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</si>
  <si>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</si>
  <si>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</si>
  <si>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</si>
  <si>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</si>
  <si>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</si>
  <si>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</si>
  <si>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</si>
  <si>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</si>
  <si>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</si>
  <si>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</si>
  <si>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</si>
  <si>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</si>
  <si>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</si>
  <si>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</si>
  <si>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</si>
  <si>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</si>
  <si>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</si>
  <si>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</si>
  <si>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</si>
  <si>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</si>
  <si>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</si>
  <si>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</si>
  <si>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</si>
  <si>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</si>
  <si>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</si>
  <si>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</si>
  <si>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</si>
  <si>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</si>
  <si>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</si>
  <si>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</si>
  <si>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</si>
  <si>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</si>
  <si>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</si>
  <si>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</si>
  <si>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</si>
  <si>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</si>
  <si>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</si>
  <si>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</si>
  <si>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</si>
  <si>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</si>
  <si>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</si>
  <si>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</si>
  <si>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</si>
  <si>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</si>
  <si>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</si>
  <si>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</si>
  <si>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</si>
  <si>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</si>
  <si>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</si>
  <si>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</si>
  <si>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</si>
  <si>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</si>
  <si>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</si>
  <si>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</si>
  <si>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</si>
  <si>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</si>
  <si>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</si>
  <si>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</si>
  <si>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</si>
  <si>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</si>
  <si>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</si>
  <si>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</si>
  <si>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</si>
  <si>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</si>
  <si>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</si>
  <si>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</si>
  <si>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</si>
  <si>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</si>
  <si>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</si>
  <si>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</si>
  <si>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</si>
  <si>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</si>
  <si>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</si>
  <si>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</si>
  <si>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</si>
  <si>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</si>
  <si>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</si>
  <si>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</si>
  <si>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</si>
  <si>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</si>
  <si>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</si>
  <si>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</si>
  <si>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</si>
  <si>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</si>
  <si>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</si>
  <si>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</si>
  <si>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</si>
  <si>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</si>
  <si>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</si>
  <si>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</si>
  <si>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</si>
  <si>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</si>
  <si>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</si>
  <si>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</si>
  <si>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</si>
  <si>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</si>
  <si>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</si>
  <si>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</si>
  <si>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</si>
  <si>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</si>
  <si>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</si>
  <si>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</si>
  <si>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</si>
  <si>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</si>
  <si>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</si>
  <si>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</si>
  <si>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</si>
  <si>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</si>
  <si>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</si>
  <si>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</si>
  <si>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</si>
  <si>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</si>
  <si>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</si>
  <si>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</si>
  <si>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</si>
  <si>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</si>
  <si>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</si>
  <si>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</si>
  <si>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</si>
  <si>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</si>
  <si>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</si>
  <si>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</si>
  <si>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</si>
  <si>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</si>
  <si>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</si>
  <si>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</si>
  <si>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</si>
  <si>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</si>
  <si>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</si>
  <si>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</si>
  <si>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</si>
  <si>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</si>
  <si>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</si>
  <si>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</si>
  <si>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</si>
  <si>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</si>
  <si>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</si>
  <si>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</si>
  <si>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</si>
  <si>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</si>
  <si>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</si>
  <si>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</si>
  <si>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</si>
  <si>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</si>
  <si>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</si>
  <si>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</si>
  <si>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</si>
  <si>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</si>
  <si>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</si>
  <si>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</si>
  <si>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</si>
  <si>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</si>
  <si>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</si>
  <si>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</si>
  <si>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</si>
  <si>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</si>
  <si>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</si>
  <si>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</si>
  <si>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</si>
  <si>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</si>
  <si>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</si>
  <si>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</si>
  <si>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</si>
  <si>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</si>
  <si>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</si>
  <si>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</si>
  <si>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</si>
  <si>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</si>
  <si>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</si>
  <si>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</si>
  <si>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</si>
  <si>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</si>
  <si>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</si>
  <si>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</si>
  <si>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</si>
  <si>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</si>
  <si>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</si>
  <si>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</si>
  <si>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</si>
  <si>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</si>
  <si>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</si>
  <si>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</si>
  <si>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</si>
  <si>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</si>
  <si>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</si>
  <si>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</si>
  <si>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</si>
  <si>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</si>
  <si>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</si>
  <si>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</si>
  <si>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</si>
  <si>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</si>
  <si>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</si>
  <si>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</si>
  <si>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</si>
  <si>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</si>
  <si>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</si>
  <si>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</si>
  <si>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</si>
  <si>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</si>
  <si>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</si>
  <si>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</si>
  <si>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</si>
  <si>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</si>
  <si>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</si>
  <si>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</si>
  <si>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</si>
  <si>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</si>
  <si>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</si>
  <si>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</si>
  <si>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</si>
  <si>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</si>
  <si>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</si>
  <si>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</si>
  <si>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</si>
  <si>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</si>
  <si>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</si>
  <si>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</si>
  <si>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</si>
  <si>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</si>
  <si>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</si>
  <si>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</si>
  <si>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</si>
  <si>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</si>
  <si>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</si>
  <si>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</si>
  <si>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</si>
  <si>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</si>
  <si>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</si>
  <si>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</si>
  <si>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</si>
  <si>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</si>
  <si>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</si>
  <si>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</si>
  <si>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</si>
  <si>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</si>
  <si>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</si>
  <si>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</si>
  <si>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</si>
  <si>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</si>
  <si>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</si>
  <si>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</si>
  <si>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</si>
  <si>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</si>
  <si>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</si>
  <si>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</si>
  <si>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</si>
  <si>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</si>
  <si>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</si>
  <si>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</si>
  <si>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</si>
  <si>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</si>
  <si>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</si>
  <si>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</si>
  <si>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</si>
  <si>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</si>
  <si>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</si>
  <si>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</si>
  <si>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</si>
  <si>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</si>
  <si>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</si>
  <si>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</si>
  <si>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</si>
  <si>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</si>
  <si>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</si>
  <si>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</si>
  <si>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</si>
  <si>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</si>
  <si>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</si>
  <si>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</si>
  <si>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</si>
  <si>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</si>
  <si>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</si>
  <si>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</si>
  <si>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</si>
  <si>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</si>
  <si>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</si>
  <si>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</si>
  <si>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</si>
  <si>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</si>
  <si>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</si>
  <si>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</si>
  <si>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</si>
  <si>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</si>
  <si>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</si>
  <si>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</si>
  <si>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</si>
  <si>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</si>
  <si>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</si>
  <si>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</si>
  <si>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</si>
  <si>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</si>
  <si>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</si>
  <si>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</si>
  <si>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</si>
  <si>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</si>
  <si>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</si>
  <si>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</si>
  <si>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</si>
  <si>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</si>
  <si>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</si>
  <si>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</si>
  <si>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</si>
  <si>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</si>
  <si>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</si>
  <si>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</si>
  <si>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</si>
  <si>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</si>
  <si>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</si>
  <si>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</si>
  <si>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</si>
  <si>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</si>
  <si>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</si>
  <si>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</si>
  <si>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</si>
  <si>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</si>
  <si>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</si>
  <si>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</si>
  <si>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</si>
  <si>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</si>
  <si>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</si>
  <si>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</si>
  <si>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</si>
  <si>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</si>
  <si>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</si>
  <si>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</si>
  <si>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</si>
  <si>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</si>
  <si>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</si>
  <si>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</si>
  <si>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mm</t>
  </si>
  <si>
    <t>Temp C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</si>
  <si>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</si>
  <si>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</si>
  <si>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</si>
  <si>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</si>
  <si>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</si>
  <si>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</si>
  <si>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</si>
  <si>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</si>
  <si>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</si>
  <si>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</si>
  <si>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</si>
  <si>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</si>
  <si>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</si>
  <si>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</si>
  <si>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</si>
  <si>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</si>
  <si>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</si>
  <si>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</si>
  <si>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</si>
  <si>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</si>
  <si>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</si>
  <si>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</si>
  <si>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</si>
  <si>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</si>
  <si>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</si>
  <si>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</si>
  <si>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</si>
  <si>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</si>
  <si>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</si>
  <si>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</si>
  <si>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</si>
  <si>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</si>
  <si>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</si>
  <si>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</si>
  <si>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</si>
  <si>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</si>
  <si>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</si>
  <si>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</si>
  <si>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</si>
  <si>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</si>
  <si>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</si>
  <si>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</si>
  <si>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</si>
  <si>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</si>
  <si>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</si>
  <si>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</si>
  <si>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</si>
  <si>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</si>
  <si>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</si>
  <si>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</si>
  <si>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</si>
  <si>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</si>
  <si>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</si>
  <si>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</si>
  <si>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</si>
  <si>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</si>
  <si>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</si>
  <si>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>buac_2</t>
  </si>
  <si>
    <t>Gnup_2</t>
  </si>
  <si>
    <t>buac_7</t>
  </si>
  <si>
    <t>Gnup_7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</si>
  <si>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</si>
  <si>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</si>
  <si>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</si>
  <si>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</si>
  <si>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</si>
  <si>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</si>
  <si>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</si>
  <si>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</si>
  <si>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</si>
  <si>
    <t>myp0</t>
  </si>
  <si>
    <t>mrmse</t>
  </si>
  <si>
    <t>mervar</t>
  </si>
  <si>
    <t>Bentley</t>
  </si>
  <si>
    <t>?</t>
  </si>
  <si>
    <t>Ann. Avg T, F</t>
  </si>
  <si>
    <t>Ann. Avg T, C</t>
  </si>
  <si>
    <t>(2 to 7)</t>
  </si>
  <si>
    <t>All Treatments</t>
  </si>
  <si>
    <t>An. Total</t>
  </si>
  <si>
    <t>these 3 years could not be more different</t>
  </si>
  <si>
    <t>RI (112/0)</t>
  </si>
  <si>
    <t>bu/lb N</t>
  </si>
  <si>
    <t>Treatments 2 to 7</t>
  </si>
  <si>
    <t>Environmental MEAN</t>
  </si>
  <si>
    <t>Tot Rain</t>
  </si>
  <si>
    <t>TMAX</t>
  </si>
  <si>
    <t>TMIN</t>
  </si>
  <si>
    <t>TAVG</t>
  </si>
  <si>
    <t>DMAX</t>
  </si>
  <si>
    <t>DMIN</t>
  </si>
  <si>
    <t>DAVG</t>
  </si>
  <si>
    <t>HMAX</t>
  </si>
  <si>
    <t>HMIN</t>
  </si>
  <si>
    <t>HAVG</t>
  </si>
  <si>
    <t>HDEG</t>
  </si>
  <si>
    <t>CDEG</t>
  </si>
  <si>
    <t>HTMX</t>
  </si>
  <si>
    <t>WSPD</t>
  </si>
  <si>
    <t>PAVG</t>
  </si>
  <si>
    <t>ATOT</t>
  </si>
  <si>
    <t>RAIN</t>
  </si>
  <si>
    <t>SAVG</t>
  </si>
  <si>
    <t>BAVG</t>
  </si>
  <si>
    <t>S5AV</t>
  </si>
  <si>
    <t>B5AV</t>
  </si>
  <si>
    <t>S25AV</t>
  </si>
  <si>
    <t>S3AV</t>
  </si>
  <si>
    <t>S60AV</t>
  </si>
  <si>
    <t>TR05</t>
  </si>
  <si>
    <t>TR25</t>
  </si>
  <si>
    <t>TR60</t>
  </si>
  <si>
    <t>TR75</t>
  </si>
  <si>
    <t>ALL</t>
  </si>
  <si>
    <t>T2 to T7</t>
  </si>
  <si>
    <t>Environment Yield Means</t>
  </si>
  <si>
    <t xml:space="preserve"> = 0.3837x + 34.063</t>
  </si>
  <si>
    <t>Article</t>
  </si>
  <si>
    <t>Agronomy Journal</t>
  </si>
  <si>
    <t>Use of Stability Analysis for Long-Term Soil Fertility Experiments</t>
  </si>
  <si>
    <t>Nitrate-N and Phosphate-P Concentration in Winter Wheat at Varying Growth Stages</t>
  </si>
  <si>
    <t>Journal</t>
  </si>
  <si>
    <t>Ammonium and Nitrate Nitrogen in Soil Profiles of Long-Term Winter Wheat Fertilization Experiments</t>
  </si>
  <si>
    <t>Soil-Plant Buffering of Inorganic Nitrogen in Continuous Winter Wheat</t>
  </si>
  <si>
    <t>Indirect Measures of Plant Nutrients</t>
  </si>
  <si>
    <t>Soil and Tillage Research</t>
  </si>
  <si>
    <t>Effect of Growth Stage and Variety on Spectral Radiance in Winter Wheat</t>
  </si>
  <si>
    <t>Journal of Plant Nutrition</t>
  </si>
  <si>
    <t>Winter wheat fertilizer nitrogen use efficiency in grain and forage production systems</t>
  </si>
  <si>
    <t>Increased Plant Nitrogen Loss with Increasing Nitrogen Applied in Winter Wheat Observed with 15N</t>
  </si>
  <si>
    <t>In-Season Prediction of Potential Grain Yield in Winter Wheat Using Canopy Reflectance</t>
  </si>
  <si>
    <t xml:space="preserve">Nitrogen Fertilization Optimization Algorithm Based on In-Season Estimates of Yield and Plant Nitrogen Uptake </t>
  </si>
  <si>
    <t>Improving Nitrogen Use Efficiency in Cereal Grain Production with Optical Sensing and Variable Rate Application</t>
  </si>
  <si>
    <t>Relationship Between Ammonium and Nitrate in Wheat Plant Tissue and Estimated Nitrogen Loss.</t>
  </si>
  <si>
    <t>Identifying an In-Season Response Index and the Potential to Increase Wheat Yield with Nitrogen</t>
  </si>
  <si>
    <t>Nitrogen Response Index as a Guide to Fertilizer Management</t>
  </si>
  <si>
    <t>Late-season Prediction of Wheat Grain Yield and Grain Protein</t>
  </si>
  <si>
    <t>Freeman</t>
  </si>
  <si>
    <t xml:space="preserve">Optical Sensor Based Algorithm for Crop Nitrogen Fertilization </t>
  </si>
  <si>
    <t>Raun</t>
  </si>
  <si>
    <t>Johnson</t>
  </si>
  <si>
    <t>Weather, Fertilizer, Previous Year Yield, and Fertilizer Levels Affect Ensuing Year Fertilizer Response of Wheat</t>
  </si>
  <si>
    <t>Girma</t>
  </si>
  <si>
    <t xml:space="preserve">Relationship between Nitrogen Use Efficiency and Response Index in Winter Wheat </t>
  </si>
  <si>
    <t>Arnall</t>
  </si>
  <si>
    <t>Effect of Weather Conditions on Yields at Lahoma, Oklahoma</t>
  </si>
  <si>
    <t>Torres</t>
  </si>
  <si>
    <t>OAES, CR2176</t>
  </si>
  <si>
    <t>Temporally and Spatially Dependent Nitrogen Management for Diverse Environments</t>
  </si>
  <si>
    <t>Wheat Science and Trade</t>
  </si>
  <si>
    <t>Changes in Response Indices as a Function of Time in Winter Wheat</t>
  </si>
  <si>
    <t>Chung</t>
  </si>
  <si>
    <t>Independence of Yield Potential and Crop Nitrogen Response</t>
  </si>
  <si>
    <t>Journal of Precision Agriculture</t>
  </si>
  <si>
    <t>Relationship between mean square errors and wheat grain yields in long-term experiments</t>
  </si>
  <si>
    <t>Evaluation of mid-season sensor based nitrogen fertilizer recommendations for winter wheat using different estimates of yield potential</t>
  </si>
  <si>
    <t>Bushong</t>
  </si>
  <si>
    <t>Effect of Fertilizer Nitrogen (N) on Soil Organic Carbon, Total N and Soil pH in Long-Term Continuous Winter Wheat (Triticum aestivum L.)</t>
  </si>
  <si>
    <t>Aula</t>
  </si>
  <si>
    <t>Development of an in-season estimate of yield potential utilizing optical crop sensors and soil moisture data for winter wheat.</t>
  </si>
  <si>
    <t>Can Yield Goals be Predicted?</t>
  </si>
  <si>
    <t>Soil Organic Carbon, Total Nitrogen, and soil pH, in a Long Term Continuous Winter Wheat (Triticum aestivum L.) Experiment</t>
  </si>
  <si>
    <t>Dhillon</t>
  </si>
  <si>
    <t>No-tillage Improves Winter Wheat (Triticum Aestivum L.) Grain Nitrogen Use Efficiency</t>
  </si>
  <si>
    <t>Omara</t>
  </si>
  <si>
    <t>Westerman</t>
  </si>
  <si>
    <t>Sembiring</t>
  </si>
  <si>
    <t>Thomason</t>
  </si>
  <si>
    <t>Lees</t>
  </si>
  <si>
    <t>Lukina</t>
  </si>
  <si>
    <t>Cossey</t>
  </si>
  <si>
    <t>Mullen</t>
  </si>
  <si>
    <t>Journal Publications that include Data from Experiment 502</t>
  </si>
  <si>
    <t>Effect of long-term N fertilization on soil organic C and total N in continuous wheat under conventional tillage in OK</t>
  </si>
  <si>
    <t>Generalized Algorithm for Variable-Rate Nitrogen Application in Cereal Grains</t>
  </si>
  <si>
    <t>Solie</t>
  </si>
  <si>
    <t>1st Author</t>
  </si>
  <si>
    <t>Relationship between Grain Crop Yieild Potential and Nitrogen Response</t>
  </si>
  <si>
    <t>Influence of No-Tillage on Soil Organic Carbon, Total Soil Nitrogen and Winter Wheat (Triticum aestivum) Grain Yield</t>
  </si>
  <si>
    <t>Int. Journal of Agronomy</t>
  </si>
  <si>
    <t>_TYPE_</t>
  </si>
  <si>
    <t>_FREQ_</t>
  </si>
  <si>
    <t>mresid</t>
  </si>
  <si>
    <t>meresid</t>
  </si>
  <si>
    <t>residual error</t>
  </si>
  <si>
    <t>yield level</t>
  </si>
  <si>
    <t>how can I tell if it was a good environment</t>
  </si>
  <si>
    <t xml:space="preserve">Raun </t>
  </si>
  <si>
    <t>Unpredictable Nature of Environment on Nitrogen Supply and Demand</t>
  </si>
  <si>
    <t>Applied Use of Climatological Data to Refine Optimum Times for Nitrogen Stress Sensing in Winter Wheat (Triticum aestivum L.).</t>
  </si>
  <si>
    <t>No-tillage Initiated</t>
  </si>
  <si>
    <t>Commun. Soil Sci. Plant Anal.</t>
  </si>
  <si>
    <t>Trt 2, 95 on</t>
  </si>
  <si>
    <t>T7 yield</t>
  </si>
  <si>
    <t xml:space="preserve"> = 0.387x+34.063</t>
  </si>
  <si>
    <t>Linear equaton by year</t>
  </si>
  <si>
    <t>Trt 7, 1995 on</t>
  </si>
  <si>
    <t>don't have this data yet</t>
  </si>
  <si>
    <t>July_P</t>
  </si>
  <si>
    <t>Aug_P</t>
  </si>
  <si>
    <t>Sep_P</t>
  </si>
  <si>
    <t>Oct_P</t>
  </si>
  <si>
    <t>Nov_P</t>
  </si>
  <si>
    <t>Dec_P</t>
  </si>
  <si>
    <t>Previous Year</t>
  </si>
  <si>
    <t>Current Year</t>
  </si>
  <si>
    <t>Check</t>
  </si>
  <si>
    <t>Sep+ 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</si>
</sst>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theme="4" tint="-0.249977111117893"/>
      <name val="-webkit-standard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u/>
      <sz val="10"/>
      <color theme="3" tint="0.39997558519241921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  <font>
      <sz val="1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A8E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3">
    <xf numFmtId="0" fontId="0" fillId="0" borderId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4" fillId="32" borderId="0" applyNumberFormat="0" applyBorder="0" applyAlignment="0" applyProtection="0"/>
    <xf numFmtId="0" fontId="35" fillId="33" borderId="10" applyNumberFormat="0" applyAlignment="0" applyProtection="0"/>
    <xf numFmtId="0" fontId="36" fillId="34" borderId="11" applyNumberFormat="0" applyAlignment="0" applyProtection="0"/>
    <xf numFmtId="0" fontId="37" fillId="0" borderId="0" applyNumberFormat="0" applyFill="0" applyBorder="0" applyAlignment="0" applyProtection="0"/>
    <xf numFmtId="0" fontId="38" fillId="35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2" fillId="36" borderId="10" applyNumberFormat="0" applyAlignment="0" applyProtection="0"/>
    <xf numFmtId="0" fontId="43" fillId="0" borderId="15" applyNumberFormat="0" applyFill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32" fillId="0" borderId="0"/>
    <xf numFmtId="0" fontId="21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38" borderId="16" applyNumberFormat="0" applyFont="0" applyAlignment="0" applyProtection="0"/>
    <xf numFmtId="0" fontId="45" fillId="33" borderId="17" applyNumberFormat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19" fillId="0" borderId="0"/>
    <xf numFmtId="0" fontId="19" fillId="38" borderId="16" applyNumberFormat="0" applyFont="0" applyAlignment="0" applyProtection="0"/>
    <xf numFmtId="0" fontId="19" fillId="8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9" borderId="0" applyNumberFormat="0" applyBorder="0" applyAlignment="0" applyProtection="0"/>
    <xf numFmtId="0" fontId="18" fillId="0" borderId="0"/>
    <xf numFmtId="0" fontId="18" fillId="38" borderId="16" applyNumberFormat="0" applyFont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5" borderId="0" applyNumberFormat="0" applyBorder="0" applyAlignment="0" applyProtection="0"/>
    <xf numFmtId="0" fontId="18" fillId="10" borderId="0" applyNumberFormat="0" applyBorder="0" applyAlignment="0" applyProtection="0"/>
    <xf numFmtId="0" fontId="18" fillId="16" borderId="0" applyNumberFormat="0" applyBorder="0" applyAlignment="0" applyProtection="0"/>
    <xf numFmtId="0" fontId="18" fillId="11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9" borderId="0" applyNumberFormat="0" applyBorder="0" applyAlignment="0" applyProtection="0"/>
    <xf numFmtId="0" fontId="17" fillId="0" borderId="0"/>
    <xf numFmtId="0" fontId="16" fillId="0" borderId="0"/>
    <xf numFmtId="0" fontId="15" fillId="0" borderId="0"/>
    <xf numFmtId="0" fontId="52" fillId="0" borderId="0"/>
    <xf numFmtId="0" fontId="8" fillId="0" borderId="0"/>
    <xf numFmtId="0" fontId="84" fillId="0" borderId="0" applyNumberFormat="0" applyFill="0" applyBorder="0" applyAlignment="0" applyProtection="0"/>
    <xf numFmtId="0" fontId="8" fillId="38" borderId="16" applyNumberFormat="0" applyFont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4" fillId="0" borderId="0"/>
  </cellStyleXfs>
  <cellXfs count="570">
    <xf numFmtId="0" fontId="0" fillId="0" borderId="0" xfId="0"/>
    <xf numFmtId="164" fontId="21" fillId="0" borderId="0" xfId="0" applyNumberFormat="1" applyFont="1"/>
    <xf numFmtId="164" fontId="2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6" fillId="0" borderId="0" xfId="0" applyFont="1"/>
    <xf numFmtId="0" fontId="27" fillId="0" borderId="0" xfId="0" applyFont="1"/>
    <xf numFmtId="0" fontId="27" fillId="39" borderId="0" xfId="0" applyFont="1" applyFill="1"/>
    <xf numFmtId="0" fontId="27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9" fillId="0" borderId="0" xfId="0" applyFont="1"/>
    <xf numFmtId="0" fontId="28" fillId="0" borderId="0" xfId="0" applyFont="1"/>
    <xf numFmtId="0" fontId="27" fillId="42" borderId="0" xfId="0" applyFont="1" applyFill="1"/>
    <xf numFmtId="0" fontId="0" fillId="0" borderId="0" xfId="0" applyAlignment="1">
      <alignment horizontal="left"/>
    </xf>
    <xf numFmtId="0" fontId="27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8" fillId="44" borderId="0" xfId="0" applyFont="1" applyFill="1"/>
    <xf numFmtId="0" fontId="28" fillId="45" borderId="0" xfId="0" applyFont="1" applyFill="1"/>
    <xf numFmtId="0" fontId="28" fillId="46" borderId="0" xfId="0" applyFont="1" applyFill="1"/>
    <xf numFmtId="0" fontId="28" fillId="47" borderId="0" xfId="0" applyFont="1" applyFill="1"/>
    <xf numFmtId="0" fontId="0" fillId="47" borderId="0" xfId="0" applyFill="1"/>
    <xf numFmtId="0" fontId="27" fillId="48" borderId="0" xfId="0" applyFont="1" applyFill="1"/>
    <xf numFmtId="0" fontId="27" fillId="39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7" fillId="49" borderId="0" xfId="0" applyFont="1" applyFill="1" applyAlignment="1">
      <alignment horizontal="left"/>
    </xf>
    <xf numFmtId="0" fontId="27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8" fillId="39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6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7" fillId="39" borderId="0" xfId="0" applyFont="1" applyFill="1" applyAlignment="1">
      <alignment horizontal="left"/>
    </xf>
    <xf numFmtId="0" fontId="21" fillId="4" borderId="0" xfId="49" applyFont="1" applyFill="1"/>
    <xf numFmtId="0" fontId="21" fillId="4" borderId="0" xfId="50" applyFont="1" applyFill="1"/>
    <xf numFmtId="0" fontId="21" fillId="4" borderId="0" xfId="45" applyFont="1" applyFill="1"/>
    <xf numFmtId="0" fontId="21" fillId="4" borderId="0" xfId="69" applyFont="1" applyFill="1"/>
    <xf numFmtId="0" fontId="21" fillId="4" borderId="0" xfId="51" applyFont="1" applyFill="1"/>
    <xf numFmtId="0" fontId="21" fillId="4" borderId="0" xfId="90" applyFont="1" applyFill="1"/>
    <xf numFmtId="0" fontId="21" fillId="4" borderId="0" xfId="52" applyFont="1" applyFill="1"/>
    <xf numFmtId="0" fontId="21" fillId="4" borderId="0" xfId="112" applyFont="1" applyFill="1" applyBorder="1"/>
    <xf numFmtId="0" fontId="21" fillId="5" borderId="0" xfId="53" applyFont="1" applyFill="1"/>
    <xf numFmtId="0" fontId="21" fillId="5" borderId="0" xfId="37" applyFont="1" applyFill="1"/>
    <xf numFmtId="0" fontId="21" fillId="5" borderId="0" xfId="54" applyFont="1" applyFill="1"/>
    <xf numFmtId="0" fontId="21" fillId="5" borderId="0" xfId="39" applyFont="1" applyFill="1"/>
    <xf numFmtId="0" fontId="21" fillId="5" borderId="0" xfId="55" applyFont="1" applyFill="1"/>
    <xf numFmtId="0" fontId="21" fillId="5" borderId="0" xfId="41" applyFont="1" applyFill="1"/>
    <xf numFmtId="0" fontId="21" fillId="5" borderId="0" xfId="56" applyFont="1" applyFill="1"/>
    <xf numFmtId="0" fontId="21" fillId="5" borderId="0" xfId="43" applyFont="1" applyFill="1"/>
    <xf numFmtId="0" fontId="21" fillId="4" borderId="0" xfId="57" applyFont="1" applyFill="1"/>
    <xf numFmtId="0" fontId="21" fillId="4" borderId="0" xfId="59" applyFont="1" applyFill="1"/>
    <xf numFmtId="0" fontId="21" fillId="4" borderId="0" xfId="60" applyFont="1" applyFill="1"/>
    <xf numFmtId="0" fontId="21" fillId="4" borderId="0" xfId="61" applyFont="1" applyFill="1"/>
    <xf numFmtId="0" fontId="21" fillId="4" borderId="0" xfId="62" applyFont="1" applyFill="1"/>
    <xf numFmtId="0" fontId="21" fillId="4" borderId="0" xfId="63" applyFont="1" applyFill="1"/>
    <xf numFmtId="0" fontId="21" fillId="4" borderId="0" xfId="65" applyFont="1" applyFill="1"/>
    <xf numFmtId="0" fontId="21" fillId="6" borderId="0" xfId="66" applyFill="1"/>
    <xf numFmtId="0" fontId="21" fillId="6" borderId="0" xfId="67" applyFill="1"/>
    <xf numFmtId="0" fontId="21" fillId="6" borderId="0" xfId="68" applyFill="1"/>
    <xf numFmtId="0" fontId="21" fillId="6" borderId="0" xfId="70" applyFill="1"/>
    <xf numFmtId="0" fontId="21" fillId="6" borderId="0" xfId="71" applyFill="1"/>
    <xf numFmtId="0" fontId="21" fillId="6" borderId="0" xfId="72" applyFill="1"/>
    <xf numFmtId="0" fontId="21" fillId="6" borderId="0" xfId="73" applyFill="1"/>
    <xf numFmtId="0" fontId="21" fillId="6" borderId="0" xfId="74" applyFill="1"/>
    <xf numFmtId="0" fontId="21" fillId="6" borderId="0" xfId="75" applyFont="1" applyFill="1"/>
    <xf numFmtId="0" fontId="21" fillId="6" borderId="0" xfId="76" applyFont="1" applyFill="1"/>
    <xf numFmtId="0" fontId="21" fillId="6" borderId="0" xfId="77" applyFont="1" applyFill="1"/>
    <xf numFmtId="0" fontId="21" fillId="6" borderId="0" xfId="78" applyFont="1" applyFill="1"/>
    <xf numFmtId="0" fontId="21" fillId="6" borderId="0" xfId="79" applyFont="1" applyFill="1"/>
    <xf numFmtId="0" fontId="21" fillId="6" borderId="0" xfId="81" applyFont="1" applyFill="1"/>
    <xf numFmtId="0" fontId="21" fillId="6" borderId="0" xfId="82" applyFont="1" applyFill="1"/>
    <xf numFmtId="0" fontId="21" fillId="6" borderId="0" xfId="83" applyFont="1" applyFill="1"/>
    <xf numFmtId="0" fontId="21" fillId="7" borderId="0" xfId="84" applyFill="1" applyAlignment="1">
      <alignment horizontal="center"/>
    </xf>
    <xf numFmtId="0" fontId="21" fillId="7" borderId="0" xfId="85" applyFill="1" applyAlignment="1">
      <alignment horizontal="center"/>
    </xf>
    <xf numFmtId="0" fontId="21" fillId="7" borderId="0" xfId="86" applyFill="1" applyAlignment="1">
      <alignment horizontal="center"/>
    </xf>
    <xf numFmtId="0" fontId="21" fillId="7" borderId="0" xfId="87" applyFill="1" applyAlignment="1">
      <alignment horizontal="center"/>
    </xf>
    <xf numFmtId="0" fontId="21" fillId="7" borderId="0" xfId="88" applyFill="1" applyAlignment="1">
      <alignment horizontal="center"/>
    </xf>
    <xf numFmtId="0" fontId="21" fillId="7" borderId="0" xfId="89" applyFill="1" applyAlignment="1">
      <alignment horizontal="center"/>
    </xf>
    <xf numFmtId="0" fontId="21" fillId="7" borderId="0" xfId="91" applyFill="1" applyAlignment="1">
      <alignment horizontal="center"/>
    </xf>
    <xf numFmtId="0" fontId="21" fillId="7" borderId="0" xfId="92" applyFill="1" applyAlignment="1">
      <alignment horizontal="center"/>
    </xf>
    <xf numFmtId="0" fontId="21" fillId="6" borderId="0" xfId="93" applyFill="1" applyAlignment="1">
      <alignment horizontal="center"/>
    </xf>
    <xf numFmtId="0" fontId="21" fillId="6" borderId="0" xfId="94" applyFill="1" applyAlignment="1">
      <alignment horizontal="center"/>
    </xf>
    <xf numFmtId="0" fontId="21" fillId="6" borderId="0" xfId="95" applyFill="1" applyAlignment="1">
      <alignment horizontal="center"/>
    </xf>
    <xf numFmtId="0" fontId="21" fillId="6" borderId="0" xfId="96" applyFill="1" applyAlignment="1">
      <alignment horizontal="center"/>
    </xf>
    <xf numFmtId="0" fontId="21" fillId="6" borderId="0" xfId="97" applyFill="1" applyAlignment="1">
      <alignment horizontal="center"/>
    </xf>
    <xf numFmtId="0" fontId="21" fillId="6" borderId="0" xfId="98" applyFill="1" applyAlignment="1">
      <alignment horizontal="center"/>
    </xf>
    <xf numFmtId="0" fontId="21" fillId="6" borderId="0" xfId="99" applyFill="1" applyAlignment="1">
      <alignment horizontal="center"/>
    </xf>
    <xf numFmtId="0" fontId="21" fillId="6" borderId="0" xfId="100" applyFill="1" applyAlignment="1">
      <alignment horizontal="center"/>
    </xf>
    <xf numFmtId="0" fontId="21" fillId="2" borderId="0" xfId="102" applyFill="1" applyAlignment="1">
      <alignment horizontal="center"/>
    </xf>
    <xf numFmtId="0" fontId="21" fillId="2" borderId="0" xfId="103" applyFill="1" applyAlignment="1">
      <alignment horizontal="center"/>
    </xf>
    <xf numFmtId="0" fontId="21" fillId="2" borderId="0" xfId="104" applyFill="1" applyAlignment="1">
      <alignment horizontal="center"/>
    </xf>
    <xf numFmtId="0" fontId="21" fillId="2" borderId="0" xfId="105" applyFill="1" applyAlignment="1">
      <alignment horizontal="center"/>
    </xf>
    <xf numFmtId="0" fontId="21" fillId="2" borderId="0" xfId="106" applyFill="1" applyAlignment="1">
      <alignment horizontal="center"/>
    </xf>
    <xf numFmtId="0" fontId="21" fillId="2" borderId="0" xfId="107" applyFill="1" applyAlignment="1">
      <alignment horizontal="center"/>
    </xf>
    <xf numFmtId="0" fontId="21" fillId="2" borderId="0" xfId="108" applyFill="1" applyAlignment="1">
      <alignment horizontal="center"/>
    </xf>
    <xf numFmtId="0" fontId="21" fillId="2" borderId="0" xfId="109" applyFill="1" applyAlignment="1">
      <alignment horizontal="center"/>
    </xf>
    <xf numFmtId="0" fontId="21" fillId="0" borderId="0" xfId="110"/>
    <xf numFmtId="0" fontId="21" fillId="0" borderId="0" xfId="115"/>
    <xf numFmtId="0" fontId="21" fillId="0" borderId="0" xfId="111"/>
    <xf numFmtId="0" fontId="21" fillId="0" borderId="0" xfId="116"/>
    <xf numFmtId="0" fontId="21" fillId="0" borderId="0" xfId="113"/>
    <xf numFmtId="0" fontId="21" fillId="0" borderId="0" xfId="117"/>
    <xf numFmtId="0" fontId="21" fillId="0" borderId="0" xfId="114"/>
    <xf numFmtId="0" fontId="21" fillId="0" borderId="0" xfId="118"/>
    <xf numFmtId="0" fontId="21" fillId="0" borderId="1" xfId="47" applyBorder="1"/>
    <xf numFmtId="0" fontId="21" fillId="0" borderId="1" xfId="119" applyBorder="1"/>
    <xf numFmtId="0" fontId="21" fillId="0" borderId="1" xfId="58" applyBorder="1"/>
    <xf numFmtId="0" fontId="21" fillId="0" borderId="1" xfId="38" applyBorder="1"/>
    <xf numFmtId="0" fontId="21" fillId="0" borderId="1" xfId="80" applyBorder="1"/>
    <xf numFmtId="0" fontId="21" fillId="0" borderId="1" xfId="40" applyBorder="1"/>
    <xf numFmtId="0" fontId="21" fillId="0" borderId="1" xfId="101" applyBorder="1"/>
    <xf numFmtId="0" fontId="21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21" fillId="2" borderId="0" xfId="46" applyFont="1" applyFill="1" applyAlignment="1">
      <alignment horizontal="left"/>
    </xf>
    <xf numFmtId="0" fontId="21" fillId="2" borderId="4" xfId="46" applyFont="1" applyFill="1" applyBorder="1" applyAlignment="1">
      <alignment horizontal="left"/>
    </xf>
    <xf numFmtId="0" fontId="21" fillId="3" borderId="5" xfId="46" applyFont="1" applyFill="1" applyBorder="1" applyAlignment="1">
      <alignment horizontal="left"/>
    </xf>
    <xf numFmtId="0" fontId="21" fillId="3" borderId="6" xfId="46" applyFont="1" applyFill="1" applyBorder="1" applyAlignment="1">
      <alignment horizontal="left"/>
    </xf>
    <xf numFmtId="0" fontId="21" fillId="3" borderId="7" xfId="46" applyFont="1" applyFill="1" applyBorder="1" applyAlignment="1">
      <alignment horizontal="left"/>
    </xf>
    <xf numFmtId="0" fontId="21" fillId="49" borderId="0" xfId="46" applyFont="1" applyFill="1" applyAlignment="1">
      <alignment horizontal="left"/>
    </xf>
    <xf numFmtId="0" fontId="47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21" fillId="0" borderId="0" xfId="0" applyFont="1"/>
    <xf numFmtId="2" fontId="32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32" fillId="0" borderId="0" xfId="46" applyNumberFormat="1"/>
    <xf numFmtId="0" fontId="0" fillId="57" borderId="0" xfId="0" applyFill="1" applyAlignment="1">
      <alignment horizontal="left"/>
    </xf>
    <xf numFmtId="0" fontId="27" fillId="57" borderId="0" xfId="0" applyFont="1" applyFill="1" applyAlignment="1">
      <alignment horizontal="left"/>
    </xf>
    <xf numFmtId="0" fontId="32" fillId="0" borderId="0" xfId="46"/>
    <xf numFmtId="165" fontId="32" fillId="0" borderId="0" xfId="46" applyNumberFormat="1" applyAlignment="1">
      <alignment horizontal="left"/>
    </xf>
    <xf numFmtId="0" fontId="32" fillId="0" borderId="0" xfId="46" applyAlignment="1">
      <alignment horizontal="left"/>
    </xf>
    <xf numFmtId="166" fontId="27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21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32" fillId="59" borderId="9" xfId="46" applyNumberFormat="1" applyFill="1" applyBorder="1" applyAlignment="1">
      <alignment horizontal="center"/>
    </xf>
    <xf numFmtId="0" fontId="53" fillId="59" borderId="0" xfId="0" applyFont="1" applyFill="1"/>
    <xf numFmtId="0" fontId="21" fillId="4" borderId="3" xfId="46" applyFont="1" applyFill="1" applyBorder="1" applyAlignment="1">
      <alignment horizontal="left"/>
    </xf>
    <xf numFmtId="0" fontId="21" fillId="4" borderId="0" xfId="46" applyFont="1" applyFill="1" applyAlignment="1">
      <alignment horizontal="left"/>
    </xf>
    <xf numFmtId="0" fontId="21" fillId="4" borderId="0" xfId="46" applyFont="1" applyFill="1" applyBorder="1" applyAlignment="1">
      <alignment horizontal="left"/>
    </xf>
    <xf numFmtId="0" fontId="21" fillId="5" borderId="3" xfId="46" applyFont="1" applyFill="1" applyBorder="1" applyAlignment="1">
      <alignment horizontal="left"/>
    </xf>
    <xf numFmtId="0" fontId="21" fillId="5" borderId="0" xfId="46" applyFont="1" applyFill="1" applyAlignment="1">
      <alignment horizontal="left"/>
    </xf>
    <xf numFmtId="0" fontId="21" fillId="6" borderId="3" xfId="46" applyFont="1" applyFill="1" applyBorder="1" applyAlignment="1">
      <alignment horizontal="left"/>
    </xf>
    <xf numFmtId="0" fontId="21" fillId="6" borderId="0" xfId="46" applyFont="1" applyFill="1" applyAlignment="1">
      <alignment horizontal="left"/>
    </xf>
    <xf numFmtId="0" fontId="21" fillId="6" borderId="4" xfId="46" applyFont="1" applyFill="1" applyBorder="1" applyAlignment="1">
      <alignment horizontal="left"/>
    </xf>
    <xf numFmtId="0" fontId="21" fillId="7" borderId="0" xfId="46" applyFont="1" applyFill="1" applyAlignment="1">
      <alignment horizontal="left"/>
    </xf>
    <xf numFmtId="0" fontId="32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20" fillId="59" borderId="8" xfId="0" applyNumberFormat="1" applyFont="1" applyFill="1" applyBorder="1" applyAlignment="1" applyProtection="1">
      <alignment horizontal="left"/>
    </xf>
    <xf numFmtId="0" fontId="20" fillId="59" borderId="8" xfId="0" applyNumberFormat="1" applyFont="1" applyFill="1" applyBorder="1" applyAlignment="1" applyProtection="1">
      <alignment horizontal="left"/>
    </xf>
    <xf numFmtId="2" fontId="20" fillId="0" borderId="8" xfId="0" applyNumberFormat="1" applyFont="1" applyFill="1" applyBorder="1" applyAlignment="1" applyProtection="1">
      <alignment horizontal="left"/>
    </xf>
    <xf numFmtId="0" fontId="20" fillId="0" borderId="8" xfId="0" applyNumberFormat="1" applyFont="1" applyFill="1" applyBorder="1" applyAlignment="1" applyProtection="1">
      <alignment horizontal="left"/>
    </xf>
    <xf numFmtId="2" fontId="51" fillId="0" borderId="9" xfId="46" applyNumberFormat="1" applyFont="1" applyBorder="1" applyAlignment="1">
      <alignment horizontal="left"/>
    </xf>
    <xf numFmtId="1" fontId="51" fillId="0" borderId="9" xfId="46" applyNumberFormat="1" applyFont="1" applyBorder="1" applyAlignment="1">
      <alignment horizontal="left"/>
    </xf>
    <xf numFmtId="165" fontId="31" fillId="0" borderId="9" xfId="47" applyNumberFormat="1" applyFont="1" applyBorder="1" applyAlignment="1">
      <alignment horizontal="left"/>
    </xf>
    <xf numFmtId="2" fontId="52" fillId="0" borderId="9" xfId="46" applyNumberFormat="1" applyFont="1" applyBorder="1" applyAlignment="1">
      <alignment horizontal="left"/>
    </xf>
    <xf numFmtId="165" fontId="51" fillId="0" borderId="9" xfId="46" applyNumberFormat="1" applyFont="1" applyBorder="1" applyAlignment="1">
      <alignment horizontal="left"/>
    </xf>
    <xf numFmtId="0" fontId="21" fillId="52" borderId="0" xfId="0" applyFont="1" applyFill="1" applyAlignment="1">
      <alignment horizontal="left"/>
    </xf>
    <xf numFmtId="0" fontId="50" fillId="39" borderId="0" xfId="0" applyFont="1" applyFill="1" applyAlignment="1">
      <alignment horizontal="left"/>
    </xf>
    <xf numFmtId="0" fontId="21" fillId="39" borderId="0" xfId="0" applyFont="1" applyFill="1" applyAlignment="1">
      <alignment horizontal="left"/>
    </xf>
    <xf numFmtId="0" fontId="54" fillId="0" borderId="0" xfId="0" applyFont="1"/>
    <xf numFmtId="0" fontId="18" fillId="0" borderId="0" xfId="139"/>
    <xf numFmtId="165" fontId="18" fillId="0" borderId="0" xfId="139" applyNumberFormat="1"/>
    <xf numFmtId="0" fontId="55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4" fillId="37" borderId="0" xfId="36"/>
    <xf numFmtId="0" fontId="17" fillId="0" borderId="0" xfId="153"/>
    <xf numFmtId="0" fontId="17" fillId="0" borderId="0" xfId="153" applyAlignment="1">
      <alignment horizontal="left"/>
    </xf>
    <xf numFmtId="2" fontId="17" fillId="0" borderId="0" xfId="153" applyNumberFormat="1"/>
    <xf numFmtId="0" fontId="17" fillId="47" borderId="0" xfId="153" applyFill="1"/>
    <xf numFmtId="0" fontId="47" fillId="65" borderId="0" xfId="153" applyFont="1" applyFill="1"/>
    <xf numFmtId="0" fontId="17" fillId="65" borderId="0" xfId="153" applyFill="1"/>
    <xf numFmtId="2" fontId="17" fillId="65" borderId="0" xfId="153" applyNumberFormat="1" applyFill="1"/>
    <xf numFmtId="0" fontId="60" fillId="47" borderId="0" xfId="153" applyFont="1" applyFill="1" applyBorder="1" applyAlignment="1">
      <alignment vertical="top" wrapText="1"/>
    </xf>
    <xf numFmtId="0" fontId="17" fillId="64" borderId="0" xfId="153" applyFill="1" applyAlignment="1">
      <alignment horizontal="left"/>
    </xf>
    <xf numFmtId="0" fontId="47" fillId="64" borderId="0" xfId="153" applyFont="1" applyFill="1" applyAlignment="1">
      <alignment horizontal="left"/>
    </xf>
    <xf numFmtId="0" fontId="47" fillId="0" borderId="0" xfId="153" applyFont="1"/>
    <xf numFmtId="0" fontId="56" fillId="0" borderId="0" xfId="153" applyFont="1"/>
    <xf numFmtId="0" fontId="60" fillId="0" borderId="0" xfId="153" applyFont="1" applyBorder="1" applyAlignment="1">
      <alignment vertical="top" wrapText="1"/>
    </xf>
    <xf numFmtId="0" fontId="60" fillId="0" borderId="0" xfId="153" applyFont="1" applyAlignment="1">
      <alignment vertical="top" wrapText="1"/>
    </xf>
    <xf numFmtId="2" fontId="60" fillId="63" borderId="0" xfId="153" applyNumberFormat="1" applyFont="1" applyFill="1" applyAlignment="1">
      <alignment vertical="top" wrapText="1"/>
    </xf>
    <xf numFmtId="0" fontId="17" fillId="0" borderId="0" xfId="153" applyFont="1"/>
    <xf numFmtId="0" fontId="61" fillId="0" borderId="0" xfId="153" applyFont="1" applyAlignment="1">
      <alignment vertical="top" wrapText="1"/>
    </xf>
    <xf numFmtId="0" fontId="60" fillId="0" borderId="19" xfId="153" applyFont="1" applyBorder="1" applyAlignment="1">
      <alignment vertical="top" wrapText="1"/>
    </xf>
    <xf numFmtId="0" fontId="47" fillId="0" borderId="0" xfId="153" applyFont="1" applyAlignment="1">
      <alignment horizontal="left"/>
    </xf>
    <xf numFmtId="0" fontId="56" fillId="59" borderId="0" xfId="153" applyFont="1" applyFill="1"/>
    <xf numFmtId="0" fontId="17" fillId="47" borderId="0" xfId="153" applyFill="1" applyAlignment="1">
      <alignment horizontal="left"/>
    </xf>
    <xf numFmtId="0" fontId="47" fillId="59" borderId="0" xfId="153" applyFont="1" applyFill="1"/>
    <xf numFmtId="2" fontId="47" fillId="59" borderId="0" xfId="153" applyNumberFormat="1" applyFont="1" applyFill="1" applyAlignment="1">
      <alignment horizontal="right"/>
    </xf>
    <xf numFmtId="0" fontId="17" fillId="44" borderId="0" xfId="153" applyFill="1"/>
    <xf numFmtId="0" fontId="47" fillId="44" borderId="0" xfId="153" applyFont="1" applyFill="1"/>
    <xf numFmtId="0" fontId="17" fillId="62" borderId="0" xfId="153" applyFill="1"/>
    <xf numFmtId="0" fontId="47" fillId="62" borderId="0" xfId="153" applyFont="1" applyFill="1"/>
    <xf numFmtId="0" fontId="47" fillId="47" borderId="0" xfId="153" applyFont="1" applyFill="1"/>
    <xf numFmtId="0" fontId="17" fillId="58" borderId="0" xfId="153" applyFill="1"/>
    <xf numFmtId="0" fontId="17" fillId="61" borderId="0" xfId="153" applyFill="1" applyAlignment="1">
      <alignment horizontal="left"/>
    </xf>
    <xf numFmtId="0" fontId="36" fillId="42" borderId="0" xfId="153" applyFont="1" applyFill="1"/>
    <xf numFmtId="0" fontId="58" fillId="0" borderId="0" xfId="153" applyFont="1" applyAlignment="1">
      <alignment horizontal="left"/>
    </xf>
    <xf numFmtId="0" fontId="17" fillId="45" borderId="0" xfId="153" applyFill="1"/>
    <xf numFmtId="0" fontId="57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21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7" fillId="45" borderId="0" xfId="0" applyFont="1" applyFill="1" applyAlignment="1">
      <alignment horizontal="left"/>
    </xf>
    <xf numFmtId="0" fontId="62" fillId="53" borderId="0" xfId="0" applyFont="1" applyFill="1" applyAlignment="1">
      <alignment horizontal="left"/>
    </xf>
    <xf numFmtId="0" fontId="63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50" fillId="41" borderId="0" xfId="0" applyFont="1" applyFill="1" applyAlignment="1">
      <alignment horizontal="left"/>
    </xf>
    <xf numFmtId="0" fontId="21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7" fillId="70" borderId="0" xfId="0" applyFont="1" applyFill="1" applyAlignment="1">
      <alignment horizontal="left"/>
    </xf>
    <xf numFmtId="0" fontId="27" fillId="70" borderId="0" xfId="64" applyFont="1" applyFill="1"/>
    <xf numFmtId="2" fontId="27" fillId="70" borderId="0" xfId="0" applyNumberFormat="1" applyFont="1" applyFill="1" applyAlignment="1">
      <alignment horizontal="left"/>
    </xf>
    <xf numFmtId="0" fontId="21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21" fillId="0" borderId="0" xfId="0" applyNumberFormat="1" applyFont="1" applyAlignment="1">
      <alignment horizontal="left"/>
    </xf>
    <xf numFmtId="0" fontId="62" fillId="48" borderId="0" xfId="0" applyFont="1" applyFill="1" applyAlignment="1">
      <alignment horizontal="left"/>
    </xf>
    <xf numFmtId="0" fontId="63" fillId="48" borderId="0" xfId="0" applyFont="1" applyFill="1" applyAlignment="1">
      <alignment horizontal="left"/>
    </xf>
    <xf numFmtId="0" fontId="62" fillId="59" borderId="0" xfId="0" applyFont="1" applyFill="1" applyAlignment="1">
      <alignment horizontal="left"/>
    </xf>
    <xf numFmtId="0" fontId="63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7" fillId="50" borderId="0" xfId="0" applyFont="1" applyFill="1" applyAlignment="1">
      <alignment horizontal="left"/>
    </xf>
    <xf numFmtId="0" fontId="21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62" fillId="73" borderId="0" xfId="0" applyFont="1" applyFill="1" applyAlignment="1">
      <alignment horizontal="left"/>
    </xf>
    <xf numFmtId="2" fontId="62" fillId="73" borderId="0" xfId="0" applyNumberFormat="1" applyFont="1" applyFill="1" applyAlignment="1">
      <alignment horizontal="left"/>
    </xf>
    <xf numFmtId="0" fontId="64" fillId="0" borderId="0" xfId="0" applyFont="1"/>
    <xf numFmtId="0" fontId="67" fillId="39" borderId="20" xfId="155" applyFont="1" applyFill="1" applyBorder="1" applyAlignment="1">
      <alignment horizontal="left" vertical="center"/>
    </xf>
    <xf numFmtId="0" fontId="67" fillId="39" borderId="21" xfId="155" applyFont="1" applyFill="1" applyBorder="1" applyAlignment="1">
      <alignment horizontal="left" vertical="center"/>
    </xf>
    <xf numFmtId="0" fontId="65" fillId="74" borderId="22" xfId="155" applyFont="1" applyFill="1" applyBorder="1" applyAlignment="1">
      <alignment horizontal="left" vertical="center"/>
    </xf>
    <xf numFmtId="0" fontId="65" fillId="74" borderId="23" xfId="155" applyFont="1" applyFill="1" applyBorder="1" applyAlignment="1">
      <alignment horizontal="left" vertical="center"/>
    </xf>
    <xf numFmtId="14" fontId="65" fillId="74" borderId="23" xfId="155" applyNumberFormat="1" applyFont="1" applyFill="1" applyBorder="1" applyAlignment="1">
      <alignment horizontal="left" vertical="center"/>
    </xf>
    <xf numFmtId="0" fontId="66" fillId="0" borderId="20" xfId="155" applyFont="1" applyBorder="1" applyAlignment="1">
      <alignment horizontal="left"/>
    </xf>
    <xf numFmtId="14" fontId="66" fillId="0" borderId="20" xfId="155" applyNumberFormat="1" applyFont="1" applyBorder="1" applyAlignment="1">
      <alignment horizontal="left"/>
    </xf>
    <xf numFmtId="0" fontId="66" fillId="0" borderId="21" xfId="155" applyFont="1" applyBorder="1" applyAlignment="1">
      <alignment horizontal="left"/>
    </xf>
    <xf numFmtId="0" fontId="66" fillId="0" borderId="22" xfId="155" applyFont="1" applyBorder="1" applyAlignment="1">
      <alignment horizontal="left"/>
    </xf>
    <xf numFmtId="14" fontId="66" fillId="0" borderId="22" xfId="155" applyNumberFormat="1" applyFont="1" applyBorder="1" applyAlignment="1">
      <alignment horizontal="left"/>
    </xf>
    <xf numFmtId="0" fontId="66" fillId="0" borderId="23" xfId="155" applyFont="1" applyBorder="1" applyAlignment="1">
      <alignment horizontal="left"/>
    </xf>
    <xf numFmtId="2" fontId="68" fillId="62" borderId="0" xfId="153" applyNumberFormat="1" applyFont="1" applyFill="1"/>
    <xf numFmtId="0" fontId="54" fillId="0" borderId="0" xfId="0" applyFont="1" applyAlignment="1">
      <alignment vertical="top" wrapText="1"/>
    </xf>
    <xf numFmtId="0" fontId="70" fillId="0" borderId="24" xfId="0" applyFont="1" applyBorder="1" applyAlignment="1">
      <alignment horizontal="center" vertical="top" wrapText="1"/>
    </xf>
    <xf numFmtId="0" fontId="70" fillId="0" borderId="19" xfId="0" applyFont="1" applyBorder="1" applyAlignment="1">
      <alignment horizontal="center" vertical="top" wrapText="1"/>
    </xf>
    <xf numFmtId="0" fontId="70" fillId="0" borderId="25" xfId="0" applyFont="1" applyBorder="1" applyAlignment="1">
      <alignment horizontal="center" vertical="top" wrapText="1"/>
    </xf>
    <xf numFmtId="0" fontId="21" fillId="45" borderId="0" xfId="0" applyFont="1" applyFill="1"/>
    <xf numFmtId="0" fontId="68" fillId="62" borderId="0" xfId="153" applyFont="1" applyFill="1" applyAlignment="1">
      <alignment horizontal="left"/>
    </xf>
    <xf numFmtId="0" fontId="47" fillId="59" borderId="0" xfId="153" applyFont="1" applyFill="1" applyAlignment="1">
      <alignment horizontal="left"/>
    </xf>
    <xf numFmtId="0" fontId="56" fillId="59" borderId="0" xfId="153" applyFont="1" applyFill="1" applyAlignment="1">
      <alignment horizontal="left"/>
    </xf>
    <xf numFmtId="0" fontId="60" fillId="52" borderId="0" xfId="153" applyFont="1" applyFill="1" applyAlignment="1">
      <alignment horizontal="left" vertical="top" wrapText="1"/>
    </xf>
    <xf numFmtId="2" fontId="69" fillId="0" borderId="0" xfId="153" applyNumberFormat="1" applyFont="1" applyAlignment="1">
      <alignment horizontal="left"/>
    </xf>
    <xf numFmtId="2" fontId="60" fillId="0" borderId="0" xfId="153" applyNumberFormat="1" applyFont="1" applyAlignment="1">
      <alignment horizontal="left" vertical="top" wrapText="1"/>
    </xf>
    <xf numFmtId="0" fontId="56" fillId="0" borderId="0" xfId="153" applyFont="1" applyAlignment="1">
      <alignment horizontal="left"/>
    </xf>
    <xf numFmtId="0" fontId="17" fillId="65" borderId="0" xfId="153" applyFill="1" applyAlignment="1">
      <alignment horizontal="left"/>
    </xf>
    <xf numFmtId="0" fontId="47" fillId="39" borderId="0" xfId="153" applyFont="1" applyFill="1" applyAlignment="1">
      <alignment horizontal="left"/>
    </xf>
    <xf numFmtId="2" fontId="14" fillId="0" borderId="0" xfId="153" applyNumberFormat="1" applyFont="1"/>
    <xf numFmtId="0" fontId="14" fillId="58" borderId="0" xfId="153" applyFont="1" applyFill="1"/>
    <xf numFmtId="0" fontId="70" fillId="0" borderId="0" xfId="0" applyFont="1" applyAlignment="1">
      <alignment horizontal="center" vertical="top" wrapText="1"/>
    </xf>
    <xf numFmtId="0" fontId="54" fillId="0" borderId="19" xfId="0" applyFont="1" applyBorder="1" applyAlignment="1">
      <alignment vertical="top" wrapText="1"/>
    </xf>
    <xf numFmtId="0" fontId="27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13" fillId="0" borderId="0" xfId="153" applyNumberFormat="1" applyFont="1"/>
    <xf numFmtId="0" fontId="13" fillId="0" borderId="0" xfId="153" applyFont="1"/>
    <xf numFmtId="2" fontId="12" fillId="0" borderId="0" xfId="153" applyNumberFormat="1" applyFont="1"/>
    <xf numFmtId="2" fontId="17" fillId="0" borderId="0" xfId="153" applyNumberFormat="1" applyAlignment="1">
      <alignment horizontal="left"/>
    </xf>
    <xf numFmtId="2" fontId="47" fillId="39" borderId="0" xfId="153" applyNumberFormat="1" applyFont="1" applyFill="1" applyAlignment="1">
      <alignment horizontal="left"/>
    </xf>
    <xf numFmtId="0" fontId="21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7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7" fillId="47" borderId="0" xfId="0" applyNumberFormat="1" applyFont="1" applyFill="1" applyAlignment="1">
      <alignment horizontal="left"/>
    </xf>
    <xf numFmtId="0" fontId="63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7" fillId="45" borderId="0" xfId="0" applyFont="1" applyFill="1" applyAlignment="1"/>
    <xf numFmtId="0" fontId="63" fillId="76" borderId="0" xfId="0" applyFont="1" applyFill="1"/>
    <xf numFmtId="0" fontId="27" fillId="61" borderId="0" xfId="0" applyFont="1" applyFill="1"/>
    <xf numFmtId="0" fontId="0" fillId="70" borderId="0" xfId="0" applyFill="1" applyAlignment="1">
      <alignment horizontal="left"/>
    </xf>
    <xf numFmtId="0" fontId="21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21" fillId="70" borderId="0" xfId="0" applyNumberFormat="1" applyFont="1" applyFill="1" applyAlignment="1">
      <alignment horizontal="left"/>
    </xf>
    <xf numFmtId="0" fontId="71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72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60" fillId="0" borderId="0" xfId="0" applyFont="1" applyAlignment="1">
      <alignment vertical="top" wrapText="1"/>
    </xf>
    <xf numFmtId="0" fontId="0" fillId="0" borderId="0" xfId="0" applyBorder="1"/>
    <xf numFmtId="2" fontId="52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5" fillId="39" borderId="0" xfId="0" applyFont="1" applyFill="1"/>
    <xf numFmtId="14" fontId="0" fillId="77" borderId="0" xfId="0" applyNumberFormat="1" applyFill="1"/>
    <xf numFmtId="0" fontId="0" fillId="77" borderId="0" xfId="0" applyFill="1"/>
    <xf numFmtId="0" fontId="17" fillId="62" borderId="0" xfId="153" applyFill="1" applyAlignment="1">
      <alignment horizontal="left"/>
    </xf>
    <xf numFmtId="2" fontId="17" fillId="62" borderId="0" xfId="153" applyNumberFormat="1" applyFill="1"/>
    <xf numFmtId="2" fontId="48" fillId="57" borderId="0" xfId="153" applyNumberFormat="1" applyFont="1" applyFill="1"/>
    <xf numFmtId="2" fontId="73" fillId="57" borderId="0" xfId="153" applyNumberFormat="1" applyFont="1" applyFill="1"/>
    <xf numFmtId="2" fontId="17" fillId="57" borderId="0" xfId="153" applyNumberFormat="1" applyFill="1"/>
    <xf numFmtId="2" fontId="60" fillId="57" borderId="0" xfId="153" applyNumberFormat="1" applyFont="1" applyFill="1" applyAlignment="1">
      <alignment vertical="top" wrapText="1"/>
    </xf>
    <xf numFmtId="0" fontId="47" fillId="62" borderId="0" xfId="153" applyFont="1" applyFill="1" applyAlignment="1">
      <alignment horizontal="left"/>
    </xf>
    <xf numFmtId="0" fontId="56" fillId="62" borderId="0" xfId="153" applyFont="1" applyFill="1" applyAlignment="1">
      <alignment horizontal="left"/>
    </xf>
    <xf numFmtId="2" fontId="68" fillId="57" borderId="0" xfId="153" applyNumberFormat="1" applyFont="1" applyFill="1"/>
    <xf numFmtId="2" fontId="47" fillId="57" borderId="0" xfId="153" applyNumberFormat="1" applyFont="1" applyFill="1" applyAlignment="1">
      <alignment horizontal="right"/>
    </xf>
    <xf numFmtId="2" fontId="52" fillId="57" borderId="0" xfId="153" applyNumberFormat="1" applyFont="1" applyFill="1" applyAlignment="1">
      <alignment horizontal="right"/>
    </xf>
    <xf numFmtId="165" fontId="17" fillId="57" borderId="0" xfId="153" applyNumberFormat="1" applyFill="1"/>
    <xf numFmtId="165" fontId="60" fillId="57" borderId="0" xfId="153" applyNumberFormat="1" applyFont="1" applyFill="1" applyAlignment="1">
      <alignment vertical="top" wrapText="1"/>
    </xf>
    <xf numFmtId="0" fontId="17" fillId="57" borderId="0" xfId="153" applyFill="1"/>
    <xf numFmtId="0" fontId="62" fillId="78" borderId="0" xfId="0" applyFont="1" applyFill="1" applyAlignment="1">
      <alignment horizontal="left"/>
    </xf>
    <xf numFmtId="0" fontId="21" fillId="55" borderId="0" xfId="0" applyFont="1" applyFill="1" applyAlignment="1">
      <alignment horizontal="left"/>
    </xf>
    <xf numFmtId="0" fontId="62" fillId="55" borderId="0" xfId="0" applyFont="1" applyFill="1" applyAlignment="1">
      <alignment horizontal="left"/>
    </xf>
    <xf numFmtId="0" fontId="62" fillId="79" borderId="0" xfId="0" applyFont="1" applyFill="1" applyAlignment="1">
      <alignment horizontal="left"/>
    </xf>
    <xf numFmtId="0" fontId="62" fillId="68" borderId="0" xfId="0" applyFont="1" applyFill="1" applyAlignment="1">
      <alignment horizontal="left"/>
    </xf>
    <xf numFmtId="0" fontId="62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7" fillId="39" borderId="0" xfId="0" applyFont="1" applyFill="1" applyAlignment="1">
      <alignment horizontal="center" vertical="center"/>
    </xf>
    <xf numFmtId="0" fontId="27" fillId="39" borderId="0" xfId="0" applyFont="1" applyFill="1" applyAlignment="1">
      <alignment horizontal="center"/>
    </xf>
    <xf numFmtId="0" fontId="52" fillId="0" borderId="0" xfId="156"/>
    <xf numFmtId="0" fontId="52" fillId="0" borderId="0" xfId="156" applyFont="1"/>
    <xf numFmtId="0" fontId="76" fillId="0" borderId="0" xfId="156" applyFont="1"/>
    <xf numFmtId="0" fontId="42" fillId="36" borderId="10" xfId="34" applyAlignment="1">
      <alignment horizontal="left"/>
    </xf>
    <xf numFmtId="0" fontId="52" fillId="0" borderId="0" xfId="156" applyAlignment="1">
      <alignment horizontal="left"/>
    </xf>
    <xf numFmtId="0" fontId="38" fillId="35" borderId="0" xfId="29" applyAlignment="1">
      <alignment horizontal="left"/>
    </xf>
    <xf numFmtId="0" fontId="77" fillId="0" borderId="0" xfId="156" applyFont="1"/>
    <xf numFmtId="0" fontId="78" fillId="0" borderId="0" xfId="156" applyFont="1"/>
    <xf numFmtId="0" fontId="52" fillId="61" borderId="0" xfId="156" applyFill="1"/>
    <xf numFmtId="0" fontId="79" fillId="39" borderId="0" xfId="156" applyFont="1" applyFill="1"/>
    <xf numFmtId="0" fontId="80" fillId="53" borderId="0" xfId="156" applyFont="1" applyFill="1" applyAlignment="1">
      <alignment horizontal="left"/>
    </xf>
    <xf numFmtId="0" fontId="81" fillId="0" borderId="0" xfId="156" applyFont="1"/>
    <xf numFmtId="2" fontId="11" fillId="0" borderId="0" xfId="153" applyNumberFormat="1" applyFont="1"/>
    <xf numFmtId="2" fontId="68" fillId="59" borderId="0" xfId="153" applyNumberFormat="1" applyFont="1" applyFill="1" applyAlignment="1">
      <alignment horizontal="right"/>
    </xf>
    <xf numFmtId="0" fontId="27" fillId="65" borderId="0" xfId="0" applyFont="1" applyFill="1"/>
    <xf numFmtId="0" fontId="82" fillId="59" borderId="0" xfId="153" applyFont="1" applyFill="1"/>
    <xf numFmtId="0" fontId="17" fillId="64" borderId="0" xfId="153" applyFill="1"/>
    <xf numFmtId="0" fontId="48" fillId="59" borderId="0" xfId="153" applyFont="1" applyFill="1"/>
    <xf numFmtId="0" fontId="56" fillId="53" borderId="0" xfId="153" applyFont="1" applyFill="1"/>
    <xf numFmtId="0" fontId="83" fillId="53" borderId="0" xfId="153" applyFont="1" applyFill="1"/>
    <xf numFmtId="0" fontId="17" fillId="53" borderId="0" xfId="153" applyFill="1"/>
    <xf numFmtId="0" fontId="36" fillId="53" borderId="0" xfId="153" applyFont="1" applyFill="1"/>
    <xf numFmtId="2" fontId="60" fillId="0" borderId="0" xfId="153" applyNumberFormat="1" applyFont="1" applyAlignment="1">
      <alignment vertical="top" wrapText="1"/>
    </xf>
    <xf numFmtId="0" fontId="47" fillId="64" borderId="0" xfId="153" applyFont="1" applyFill="1"/>
    <xf numFmtId="0" fontId="47" fillId="75" borderId="0" xfId="153" applyFont="1" applyFill="1"/>
    <xf numFmtId="0" fontId="17" fillId="75" borderId="0" xfId="153" applyFill="1"/>
    <xf numFmtId="0" fontId="56" fillId="75" borderId="0" xfId="153" applyFont="1" applyFill="1"/>
    <xf numFmtId="2" fontId="17" fillId="75" borderId="0" xfId="153" applyNumberFormat="1" applyFill="1"/>
    <xf numFmtId="165" fontId="17" fillId="75" borderId="0" xfId="153" applyNumberFormat="1" applyFill="1"/>
    <xf numFmtId="0" fontId="17" fillId="39" borderId="0" xfId="153" applyFill="1"/>
    <xf numFmtId="0" fontId="10" fillId="39" borderId="0" xfId="153" applyFont="1" applyFill="1"/>
    <xf numFmtId="2" fontId="10" fillId="39" borderId="0" xfId="153" applyNumberFormat="1" applyFont="1" applyFill="1"/>
    <xf numFmtId="0" fontId="17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21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52" fillId="61" borderId="0" xfId="156" applyFont="1" applyFill="1" applyAlignment="1">
      <alignment horizontal="left"/>
    </xf>
    <xf numFmtId="0" fontId="21" fillId="51" borderId="0" xfId="0" applyFont="1" applyFill="1" applyAlignment="1"/>
    <xf numFmtId="0" fontId="63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4" fillId="58" borderId="0" xfId="153" applyFont="1" applyFill="1" applyAlignment="1">
      <alignment horizontal="left"/>
    </xf>
    <xf numFmtId="0" fontId="9" fillId="0" borderId="0" xfId="153" applyFont="1"/>
    <xf numFmtId="0" fontId="0" fillId="0" borderId="0" xfId="0" applyFont="1" applyAlignment="1">
      <alignment horizontal="left"/>
    </xf>
    <xf numFmtId="0" fontId="21" fillId="46" borderId="0" xfId="0" applyFont="1" applyFill="1"/>
    <xf numFmtId="0" fontId="8" fillId="0" borderId="0" xfId="157"/>
    <xf numFmtId="0" fontId="21" fillId="39" borderId="0" xfId="0" applyFont="1" applyFill="1"/>
    <xf numFmtId="0" fontId="0" fillId="39" borderId="0" xfId="0" applyFont="1" applyFill="1" applyAlignment="1">
      <alignment horizontal="left"/>
    </xf>
    <xf numFmtId="0" fontId="52" fillId="45" borderId="0" xfId="156" applyFill="1"/>
    <xf numFmtId="0" fontId="85" fillId="0" borderId="0" xfId="156" applyFont="1"/>
    <xf numFmtId="0" fontId="75" fillId="59" borderId="0" xfId="0" applyFont="1" applyFill="1" applyAlignment="1">
      <alignment horizontal="left"/>
    </xf>
    <xf numFmtId="0" fontId="75" fillId="0" borderId="0" xfId="0" applyFont="1" applyAlignment="1">
      <alignment horizontal="left"/>
    </xf>
    <xf numFmtId="0" fontId="7" fillId="0" borderId="0" xfId="153" applyFont="1" applyAlignment="1">
      <alignment horizontal="left"/>
    </xf>
    <xf numFmtId="17" fontId="85" fillId="0" borderId="0" xfId="156" applyNumberFormat="1" applyFont="1"/>
    <xf numFmtId="17" fontId="52" fillId="0" borderId="0" xfId="156" applyNumberFormat="1" applyFont="1"/>
    <xf numFmtId="0" fontId="76" fillId="0" borderId="0" xfId="156" applyFont="1" applyAlignment="1">
      <alignment horizontal="left"/>
    </xf>
    <xf numFmtId="166" fontId="52" fillId="0" borderId="0" xfId="156" applyNumberFormat="1"/>
    <xf numFmtId="0" fontId="60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62" fillId="53" borderId="0" xfId="0" applyNumberFormat="1" applyFont="1" applyFill="1" applyAlignment="1">
      <alignment horizontal="left" wrapText="1"/>
    </xf>
    <xf numFmtId="0" fontId="63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7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62" fillId="53" borderId="0" xfId="0" applyFont="1" applyFill="1" applyAlignment="1">
      <alignment horizontal="left" wrapText="1"/>
    </xf>
    <xf numFmtId="0" fontId="63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7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53" fillId="41" borderId="0" xfId="0" applyFont="1" applyFill="1" applyAlignment="1">
      <alignment horizontal="left"/>
    </xf>
    <xf numFmtId="0" fontId="6" fillId="39" borderId="0" xfId="0" applyFont="1" applyFill="1" applyAlignment="1">
      <alignment horizontal="left"/>
    </xf>
    <xf numFmtId="166" fontId="63" fillId="68" borderId="0" xfId="0" applyNumberFormat="1" applyFont="1" applyFill="1" applyAlignment="1">
      <alignment horizontal="left" wrapText="1"/>
    </xf>
    <xf numFmtId="0" fontId="21" fillId="66" borderId="0" xfId="0" applyFont="1" applyFill="1" applyAlignment="1">
      <alignment horizontal="left"/>
    </xf>
    <xf numFmtId="0" fontId="21" fillId="80" borderId="0" xfId="0" applyFont="1" applyFill="1" applyAlignment="1">
      <alignment horizontal="left"/>
    </xf>
    <xf numFmtId="0" fontId="86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21" fillId="80" borderId="0" xfId="0" applyFont="1" applyFill="1" applyAlignment="1">
      <alignment horizontal="center"/>
    </xf>
    <xf numFmtId="0" fontId="86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4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7" fillId="66" borderId="0" xfId="0" applyFont="1" applyFill="1"/>
    <xf numFmtId="8" fontId="0" fillId="0" borderId="0" xfId="0" applyNumberFormat="1" applyAlignment="1">
      <alignment horizontal="left"/>
    </xf>
    <xf numFmtId="2" fontId="54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7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21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8" fillId="0" borderId="0" xfId="139" applyNumberFormat="1" applyAlignment="1">
      <alignment horizontal="left"/>
    </xf>
    <xf numFmtId="0" fontId="18" fillId="0" borderId="0" xfId="139" applyAlignment="1">
      <alignment horizontal="left"/>
    </xf>
    <xf numFmtId="0" fontId="19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5" fillId="0" borderId="0" xfId="153" applyFont="1" applyAlignment="1">
      <alignment horizontal="left"/>
    </xf>
    <xf numFmtId="0" fontId="27" fillId="43" borderId="0" xfId="0" applyFont="1" applyFill="1" applyAlignment="1">
      <alignment horizontal="left"/>
    </xf>
    <xf numFmtId="0" fontId="54" fillId="0" borderId="24" xfId="0" applyFont="1" applyBorder="1" applyAlignment="1">
      <alignment horizontal="center" vertical="top" wrapText="1"/>
    </xf>
    <xf numFmtId="0" fontId="54" fillId="0" borderId="25" xfId="0" applyFont="1" applyBorder="1" applyAlignment="1">
      <alignment horizontal="center" vertical="top" wrapText="1"/>
    </xf>
    <xf numFmtId="0" fontId="87" fillId="45" borderId="0" xfId="0" applyFont="1" applyFill="1"/>
    <xf numFmtId="0" fontId="21" fillId="82" borderId="0" xfId="0" applyFont="1" applyFill="1"/>
    <xf numFmtId="0" fontId="0" fillId="82" borderId="0" xfId="0" applyFill="1"/>
    <xf numFmtId="0" fontId="21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21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7" fillId="59" borderId="0" xfId="0" applyFont="1" applyFill="1"/>
    <xf numFmtId="2" fontId="27" fillId="59" borderId="0" xfId="0" applyNumberFormat="1" applyFont="1" applyFill="1"/>
    <xf numFmtId="2" fontId="0" fillId="0" borderId="0" xfId="0" applyNumberFormat="1" applyAlignment="1">
      <alignment horizontal="right"/>
    </xf>
    <xf numFmtId="0" fontId="27" fillId="59" borderId="0" xfId="0" applyFont="1" applyFill="1" applyAlignment="1">
      <alignment horizontal="right"/>
    </xf>
    <xf numFmtId="1" fontId="0" fillId="0" borderId="0" xfId="0" applyNumberFormat="1"/>
    <xf numFmtId="0" fontId="86" fillId="60" borderId="0" xfId="0" applyFont="1" applyFill="1" applyAlignment="1">
      <alignment horizontal="left"/>
    </xf>
    <xf numFmtId="0" fontId="88" fillId="59" borderId="0" xfId="0" applyFont="1" applyFill="1" applyAlignment="1">
      <alignment horizontal="left"/>
    </xf>
    <xf numFmtId="1" fontId="63" fillId="68" borderId="0" xfId="0" applyNumberFormat="1" applyFont="1" applyFill="1" applyAlignment="1">
      <alignment horizontal="left"/>
    </xf>
    <xf numFmtId="0" fontId="89" fillId="0" borderId="0" xfId="0" applyFont="1"/>
    <xf numFmtId="0" fontId="90" fillId="0" borderId="0" xfId="0" applyFont="1"/>
    <xf numFmtId="0" fontId="91" fillId="48" borderId="0" xfId="0" applyFont="1" applyFill="1" applyAlignment="1">
      <alignment horizontal="left"/>
    </xf>
    <xf numFmtId="0" fontId="92" fillId="0" borderId="0" xfId="0" applyFont="1" applyAlignment="1">
      <alignment horizontal="left"/>
    </xf>
    <xf numFmtId="0" fontId="94" fillId="66" borderId="0" xfId="0" applyFont="1" applyFill="1" applyAlignment="1">
      <alignment horizontal="left"/>
    </xf>
    <xf numFmtId="0" fontId="93" fillId="48" borderId="0" xfId="0" applyFont="1" applyFill="1" applyAlignment="1">
      <alignment horizontal="left"/>
    </xf>
    <xf numFmtId="0" fontId="95" fillId="0" borderId="0" xfId="0" applyFont="1" applyAlignment="1">
      <alignment horizontal="left"/>
    </xf>
    <xf numFmtId="0" fontId="27" fillId="41" borderId="0" xfId="0" applyFont="1" applyFill="1"/>
    <xf numFmtId="0" fontId="21" fillId="0" borderId="0" xfId="0" applyFont="1" applyAlignment="1">
      <alignment horizontal="right"/>
    </xf>
    <xf numFmtId="0" fontId="96" fillId="66" borderId="0" xfId="0" applyFont="1" applyFill="1" applyAlignment="1">
      <alignment horizontal="left"/>
    </xf>
    <xf numFmtId="15" fontId="54" fillId="0" borderId="0" xfId="0" applyNumberFormat="1" applyFont="1" applyAlignment="1">
      <alignment vertical="top" wrapText="1"/>
    </xf>
    <xf numFmtId="14" fontId="54" fillId="0" borderId="0" xfId="0" applyNumberFormat="1" applyFont="1" applyAlignment="1">
      <alignment vertical="top" wrapText="1"/>
    </xf>
    <xf numFmtId="0" fontId="97" fillId="0" borderId="0" xfId="0" applyFont="1" applyAlignment="1">
      <alignment horizontal="left"/>
    </xf>
    <xf numFmtId="0" fontId="97" fillId="0" borderId="0" xfId="0" applyFont="1"/>
    <xf numFmtId="166" fontId="27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8" fillId="4" borderId="0" xfId="63" applyFont="1" applyFill="1"/>
    <xf numFmtId="0" fontId="87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60" fillId="83" borderId="19" xfId="0" applyFont="1" applyFill="1" applyBorder="1" applyAlignment="1">
      <alignment vertical="top" wrapText="1"/>
    </xf>
    <xf numFmtId="0" fontId="32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60" fillId="83" borderId="0" xfId="0" applyFont="1" applyFill="1" applyAlignment="1">
      <alignment vertical="top" wrapText="1"/>
    </xf>
    <xf numFmtId="165" fontId="32" fillId="83" borderId="0" xfId="46" applyNumberFormat="1" applyFill="1" applyAlignment="1">
      <alignment horizontal="left"/>
    </xf>
    <xf numFmtId="0" fontId="87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7" fillId="81" borderId="0" xfId="0" applyFont="1" applyFill="1" applyAlignment="1">
      <alignment horizontal="left"/>
    </xf>
    <xf numFmtId="0" fontId="27" fillId="39" borderId="0" xfId="0" applyFont="1" applyFill="1" applyAlignment="1"/>
    <xf numFmtId="0" fontId="87" fillId="39" borderId="0" xfId="0" applyFont="1" applyFill="1" applyAlignment="1"/>
    <xf numFmtId="0" fontId="27" fillId="84" borderId="0" xfId="0" applyFont="1" applyFill="1" applyAlignment="1">
      <alignment horizontal="left"/>
    </xf>
    <xf numFmtId="11" fontId="54" fillId="0" borderId="0" xfId="0" applyNumberFormat="1" applyFont="1" applyAlignment="1">
      <alignment vertical="top"/>
    </xf>
    <xf numFmtId="11" fontId="54" fillId="0" borderId="19" xfId="0" applyNumberFormat="1" applyFont="1" applyBorder="1" applyAlignment="1">
      <alignment vertical="top"/>
    </xf>
    <xf numFmtId="0" fontId="54" fillId="0" borderId="0" xfId="0" applyFont="1" applyBorder="1" applyAlignment="1">
      <alignment vertical="top" wrapText="1"/>
    </xf>
    <xf numFmtId="0" fontId="54" fillId="0" borderId="0" xfId="0" applyFont="1" applyFill="1" applyBorder="1" applyAlignment="1">
      <alignment vertical="top" wrapText="1"/>
    </xf>
    <xf numFmtId="0" fontId="70" fillId="0" borderId="0" xfId="0" applyFont="1" applyBorder="1" applyAlignment="1">
      <alignment horizontal="center" vertical="top" wrapText="1"/>
    </xf>
    <xf numFmtId="0" fontId="4" fillId="0" borderId="0" xfId="172"/>
    <xf numFmtId="2" fontId="0" fillId="57" borderId="0" xfId="0" applyNumberFormat="1" applyFill="1"/>
    <xf numFmtId="0" fontId="0" fillId="46" borderId="0" xfId="0" applyFill="1" applyAlignment="1">
      <alignment horizontal="left"/>
    </xf>
    <xf numFmtId="0" fontId="27" fillId="46" borderId="0" xfId="0" applyFont="1" applyFill="1" applyAlignment="1">
      <alignment horizontal="left"/>
    </xf>
    <xf numFmtId="0" fontId="52" fillId="46" borderId="0" xfId="156" applyFill="1"/>
    <xf numFmtId="0" fontId="63" fillId="58" borderId="0" xfId="0" applyFont="1" applyFill="1" applyAlignment="1">
      <alignment horizontal="left"/>
    </xf>
    <xf numFmtId="0" fontId="70" fillId="0" borderId="0" xfId="0" applyFont="1" applyFill="1" applyBorder="1" applyAlignment="1">
      <alignment horizontal="center" vertical="top" wrapText="1"/>
    </xf>
    <xf numFmtId="0" fontId="80" fillId="58" borderId="0" xfId="156" applyFont="1" applyFill="1"/>
    <xf numFmtId="0" fontId="0" fillId="65" borderId="0" xfId="0" applyFill="1" applyAlignment="1">
      <alignment horizontal="left"/>
    </xf>
    <xf numFmtId="0" fontId="21" fillId="58" borderId="0" xfId="0" applyFont="1" applyFill="1" applyAlignment="1">
      <alignment horizontal="left"/>
    </xf>
    <xf numFmtId="0" fontId="21" fillId="0" borderId="0" xfId="0" applyFont="1" applyAlignment="1">
      <alignment horizontal="left" wrapText="1"/>
    </xf>
    <xf numFmtId="0" fontId="0" fillId="59" borderId="0" xfId="0" applyFill="1" applyAlignment="1">
      <alignment horizontal="center"/>
    </xf>
    <xf numFmtId="0" fontId="70" fillId="39" borderId="19" xfId="0" applyFont="1" applyFill="1" applyBorder="1" applyAlignment="1">
      <alignment horizontal="center" vertical="top" wrapText="1"/>
    </xf>
    <xf numFmtId="0" fontId="21" fillId="39" borderId="0" xfId="0" applyFont="1" applyFill="1" applyAlignment="1">
      <alignment horizontal="center"/>
    </xf>
    <xf numFmtId="11" fontId="52" fillId="0" borderId="0" xfId="156" applyNumberFormat="1"/>
    <xf numFmtId="0" fontId="54" fillId="65" borderId="0" xfId="0" applyFont="1" applyFill="1" applyAlignment="1">
      <alignment vertical="top" wrapText="1"/>
    </xf>
    <xf numFmtId="0" fontId="52" fillId="65" borderId="0" xfId="156" applyFill="1"/>
    <xf numFmtId="0" fontId="50" fillId="0" borderId="0" xfId="0" applyFont="1" applyAlignment="1">
      <alignment horizontal="left"/>
    </xf>
    <xf numFmtId="0" fontId="0" fillId="81" borderId="0" xfId="0" applyFill="1"/>
    <xf numFmtId="167" fontId="0" fillId="81" borderId="0" xfId="0" applyNumberFormat="1" applyFill="1"/>
    <xf numFmtId="0" fontId="21" fillId="81" borderId="0" xfId="0" applyFont="1" applyFill="1" applyAlignment="1">
      <alignment horizontal="left"/>
    </xf>
    <xf numFmtId="0" fontId="52" fillId="39" borderId="0" xfId="156" applyFill="1"/>
    <xf numFmtId="0" fontId="77" fillId="48" borderId="0" xfId="156" applyFont="1" applyFill="1"/>
    <xf numFmtId="0" fontId="52" fillId="82" borderId="0" xfId="156" applyFill="1"/>
    <xf numFmtId="0" fontId="78" fillId="39" borderId="0" xfId="156" applyFont="1" applyFill="1"/>
    <xf numFmtId="0" fontId="77" fillId="39" borderId="0" xfId="156" applyFont="1" applyFill="1"/>
    <xf numFmtId="0" fontId="52" fillId="0" borderId="0" xfId="156" applyAlignment="1">
      <alignment horizontal="center"/>
    </xf>
    <xf numFmtId="0" fontId="81" fillId="0" borderId="0" xfId="156" applyFont="1" applyAlignment="1">
      <alignment horizontal="center"/>
    </xf>
    <xf numFmtId="0" fontId="77" fillId="0" borderId="0" xfId="156" applyFont="1" applyAlignment="1">
      <alignment horizontal="center"/>
    </xf>
    <xf numFmtId="0" fontId="81" fillId="39" borderId="0" xfId="156" applyFont="1" applyFill="1" applyAlignment="1">
      <alignment horizontal="center"/>
    </xf>
    <xf numFmtId="0" fontId="77" fillId="82" borderId="0" xfId="156" applyFont="1" applyFill="1" applyAlignment="1">
      <alignment horizontal="center"/>
    </xf>
    <xf numFmtId="0" fontId="52" fillId="82" borderId="0" xfId="156" applyFill="1" applyAlignment="1">
      <alignment horizontal="center"/>
    </xf>
    <xf numFmtId="166" fontId="52" fillId="46" borderId="0" xfId="156" applyNumberFormat="1" applyFill="1"/>
    <xf numFmtId="166" fontId="52" fillId="45" borderId="0" xfId="156" applyNumberFormat="1" applyFill="1"/>
    <xf numFmtId="166" fontId="68" fillId="48" borderId="0" xfId="156" applyNumberFormat="1" applyFont="1" applyFill="1" applyAlignment="1">
      <alignment horizontal="center"/>
    </xf>
    <xf numFmtId="0" fontId="99" fillId="39" borderId="0" xfId="0" applyFont="1" applyFill="1" applyAlignment="1">
      <alignment horizontal="left"/>
    </xf>
    <xf numFmtId="0" fontId="77" fillId="47" borderId="0" xfId="156" applyFont="1" applyFill="1" applyAlignment="1">
      <alignment horizontal="center"/>
    </xf>
    <xf numFmtId="0" fontId="52" fillId="57" borderId="0" xfId="156" applyFill="1"/>
    <xf numFmtId="0" fontId="54" fillId="57" borderId="0" xfId="0" applyFont="1" applyFill="1" applyAlignment="1">
      <alignment vertical="top" wrapText="1"/>
    </xf>
    <xf numFmtId="166" fontId="52" fillId="57" borderId="0" xfId="156" applyNumberFormat="1" applyFill="1"/>
    <xf numFmtId="0" fontId="52" fillId="75" borderId="0" xfId="156" applyFill="1"/>
    <xf numFmtId="0" fontId="70" fillId="75" borderId="25" xfId="0" applyFont="1" applyFill="1" applyBorder="1" applyAlignment="1">
      <alignment horizontal="center" vertical="top" wrapText="1"/>
    </xf>
    <xf numFmtId="0" fontId="70" fillId="75" borderId="0" xfId="0" applyFont="1" applyFill="1" applyAlignment="1">
      <alignment horizontal="center" vertical="top" wrapText="1"/>
    </xf>
    <xf numFmtId="2" fontId="68" fillId="39" borderId="0" xfId="153" applyNumberFormat="1" applyFont="1" applyFill="1"/>
    <xf numFmtId="0" fontId="3" fillId="0" borderId="0" xfId="153" applyFont="1"/>
    <xf numFmtId="0" fontId="3" fillId="39" borderId="0" xfId="153" applyFont="1" applyFill="1"/>
    <xf numFmtId="0" fontId="2" fillId="0" borderId="0" xfId="153" applyFont="1"/>
    <xf numFmtId="0" fontId="1" fillId="82" borderId="0" xfId="156" applyFont="1" applyFill="1"/>
    <xf numFmtId="0" fontId="1" fillId="69" borderId="0" xfId="156" applyFont="1" applyFill="1" applyAlignment="1">
      <alignment horizontal="center"/>
    </xf>
  </cellXfs>
  <cellStyles count="173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rmal 91" xfId="172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FF00"/>
      <color rgb="FFFF6600"/>
      <color rgb="FFFF9900"/>
      <color rgb="FF66FF66"/>
      <color rgb="FFFF9933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co502_2019!$AB$2582:$AB$2637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6694444444444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7.4490740740740746E-2"/>
          <c:w val="0.82496062992125985"/>
          <c:h val="0.766812846310877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Dates'!$AL$4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313758816566235"/>
                  <c:y val="9.000477758686345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Dates'!$AM$5:$AM$10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B-4865-B8F4-DB19BB9E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18432"/>
        <c:axId val="2019618848"/>
      </c:scatterChart>
      <c:valAx>
        <c:axId val="20196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848"/>
        <c:crosses val="autoZero"/>
        <c:crossBetween val="midCat"/>
      </c:valAx>
      <c:valAx>
        <c:axId val="201961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78915135608049"/>
          <c:y val="0.62094852726742489"/>
          <c:w val="0.4316170166229221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Frequency!$G$5:$G$16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Frequency!$G$4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Frequency!$M$5:$M$22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Frequency!$L$5:$L$22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Frequency!$I$4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Frequency!$C$5:$C$43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Frequency!$I$5:$I$43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Root</a:t>
            </a:r>
            <a:r>
              <a:rPr lang="en-US" baseline="0"/>
              <a:t> </a:t>
            </a:r>
            <a:r>
              <a:rPr lang="en-US"/>
              <a:t>MSE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532928356533129"/>
                  <c:y val="0.367804663103243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Yield_over_Time!$N$3:$N$49</c:f>
              <c:numCache>
                <c:formatCode>General</c:formatCode>
                <c:ptCount val="47"/>
                <c:pt idx="0">
                  <c:v>0.13542999999999999</c:v>
                </c:pt>
                <c:pt idx="1">
                  <c:v>0.11688999999999999</c:v>
                </c:pt>
                <c:pt idx="2">
                  <c:v>0.12191</c:v>
                </c:pt>
                <c:pt idx="3">
                  <c:v>0.13102</c:v>
                </c:pt>
                <c:pt idx="4">
                  <c:v>0.13250000000000001</c:v>
                </c:pt>
                <c:pt idx="5">
                  <c:v>0.12427000000000001</c:v>
                </c:pt>
                <c:pt idx="6">
                  <c:v>0.23541999999999999</c:v>
                </c:pt>
                <c:pt idx="7">
                  <c:v>0.37553999999999998</c:v>
                </c:pt>
                <c:pt idx="8">
                  <c:v>0.18983</c:v>
                </c:pt>
                <c:pt idx="9">
                  <c:v>0.22919</c:v>
                </c:pt>
                <c:pt idx="10">
                  <c:v>0.14917</c:v>
                </c:pt>
                <c:pt idx="11">
                  <c:v>0.19350999999999999</c:v>
                </c:pt>
                <c:pt idx="12">
                  <c:v>0.19111</c:v>
                </c:pt>
                <c:pt idx="13">
                  <c:v>0.11994</c:v>
                </c:pt>
                <c:pt idx="14">
                  <c:v>0.10226</c:v>
                </c:pt>
                <c:pt idx="15">
                  <c:v>0.18590000000000001</c:v>
                </c:pt>
                <c:pt idx="16">
                  <c:v>0.27592</c:v>
                </c:pt>
                <c:pt idx="17">
                  <c:v>0.17075000000000001</c:v>
                </c:pt>
                <c:pt idx="18">
                  <c:v>0.13669999999999999</c:v>
                </c:pt>
                <c:pt idx="19">
                  <c:v>0.11914</c:v>
                </c:pt>
                <c:pt idx="20">
                  <c:v>0.15453</c:v>
                </c:pt>
                <c:pt idx="21">
                  <c:v>0.17648</c:v>
                </c:pt>
                <c:pt idx="22">
                  <c:v>0.18629000000000001</c:v>
                </c:pt>
                <c:pt idx="23">
                  <c:v>0.15079000000000001</c:v>
                </c:pt>
                <c:pt idx="24">
                  <c:v>0.29609999999999997</c:v>
                </c:pt>
                <c:pt idx="25">
                  <c:v>0.34198000000000001</c:v>
                </c:pt>
                <c:pt idx="26">
                  <c:v>0.14219999999999999</c:v>
                </c:pt>
                <c:pt idx="27">
                  <c:v>0.20180999999999999</c:v>
                </c:pt>
                <c:pt idx="28">
                  <c:v>0.25534000000000001</c:v>
                </c:pt>
                <c:pt idx="29">
                  <c:v>0.20171</c:v>
                </c:pt>
                <c:pt idx="30">
                  <c:v>0.26434999999999997</c:v>
                </c:pt>
                <c:pt idx="31">
                  <c:v>0.31820999999999999</c:v>
                </c:pt>
                <c:pt idx="32">
                  <c:v>0.20838000000000001</c:v>
                </c:pt>
                <c:pt idx="33">
                  <c:v>0.26267000000000001</c:v>
                </c:pt>
                <c:pt idx="34">
                  <c:v>0.39704</c:v>
                </c:pt>
                <c:pt idx="35">
                  <c:v>0.32168999999999998</c:v>
                </c:pt>
                <c:pt idx="36">
                  <c:v>0.33492</c:v>
                </c:pt>
                <c:pt idx="37">
                  <c:v>0.18697</c:v>
                </c:pt>
                <c:pt idx="38">
                  <c:v>0.10643</c:v>
                </c:pt>
                <c:pt idx="39">
                  <c:v>0.36388999999999999</c:v>
                </c:pt>
                <c:pt idx="40">
                  <c:v>0.18024999999999999</c:v>
                </c:pt>
                <c:pt idx="41">
                  <c:v>0.22339000000000001</c:v>
                </c:pt>
                <c:pt idx="42">
                  <c:v>0.11783</c:v>
                </c:pt>
                <c:pt idx="43">
                  <c:v>0.33398</c:v>
                </c:pt>
                <c:pt idx="44">
                  <c:v>0.33951999999999999</c:v>
                </c:pt>
                <c:pt idx="45">
                  <c:v>0.32591999999999999</c:v>
                </c:pt>
                <c:pt idx="46">
                  <c:v>0.19805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4F-43EA-86D1-A46D7AF1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Root</a:t>
                </a:r>
                <a:r>
                  <a:rPr lang="en-US" baseline="0"/>
                  <a:t> MSE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 to 2018</a:t>
            </a:r>
            <a:br>
              <a:rPr lang="en-US"/>
            </a:br>
            <a:r>
              <a:rPr lang="en-US"/>
              <a:t>RI over Time</a:t>
            </a:r>
          </a:p>
        </c:rich>
      </c:tx>
      <c:layout>
        <c:manualLayout>
          <c:xMode val="edge"/>
          <c:yMode val="edge"/>
          <c:x val="0.2866483371479844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14394430129506"/>
          <c:y val="5.5972222222222236E-2"/>
          <c:w val="0.84096714601716815"/>
          <c:h val="0.7810728346456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Yield_over_Time!$T$2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189235486332032"/>
                  <c:y val="0.2817230875337662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0.0635x - 121.81</a:t>
                    </a:r>
                    <a:br>
                      <a:rPr lang="en-US" baseline="0"/>
                    </a:br>
                    <a:r>
                      <a:rPr lang="en-US" baseline="0"/>
                      <a:t>R² = 0.21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Yield_over_Time!$K$3:$K$49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Yield_over_Time!$Q$3:$Q$49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17-4A32-90CB-409A8872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908800"/>
        <c:axId val="414882592"/>
      </c:scatterChart>
      <c:valAx>
        <c:axId val="41490880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882592"/>
        <c:crosses val="autoZero"/>
        <c:crossBetween val="midCat"/>
      </c:valAx>
      <c:valAx>
        <c:axId val="4148825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Responsie</a:t>
                </a:r>
                <a:r>
                  <a:rPr lang="en-US" baseline="0"/>
                  <a:t> Index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90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3293336799821049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Dates'!$W$4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Dates'!$W$5:$W$10</c:f>
              <c:numCache>
                <c:formatCode>General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F-46C2-9E0A-C520B864543F}"/>
            </c:ext>
          </c:extLst>
        </c:ser>
        <c:ser>
          <c:idx val="2"/>
          <c:order val="1"/>
          <c:tx>
            <c:strRef>
              <c:f>'Var,  Mgmt, Dates'!$V$4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Dates'!$V$5:$V$10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F-46C2-9E0A-C520B864543F}"/>
            </c:ext>
          </c:extLst>
        </c:ser>
        <c:ser>
          <c:idx val="3"/>
          <c:order val="2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F-46C2-9E0A-C520B864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co502_2019!$AB$2526:$AB$2581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co502_2019!$H$2526:$H$2581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'Trt_Means+NUE+RI'!$V$5:$V$52</c:f>
              <c:numCache>
                <c:formatCode>General</c:formatCode>
                <c:ptCount val="48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  <c:pt idx="47">
                  <c:v>41.665791100000007</c:v>
                </c:pt>
              </c:numCache>
            </c:numRef>
          </c:xVal>
          <c:yVal>
            <c:numRef>
              <c:f>'Trt_Means+NUE+RI'!$F$5:$F$52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  <c:pt idx="47">
                  <c:v>29.546333099999998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1971-2019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Check_Plots_YIELD!$E$7:$E$54</c:f>
              <c:numCache>
                <c:formatCode>General</c:formatCode>
                <c:ptCount val="48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  <c:pt idx="47">
                  <c:v>1.9855135900000001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Check_Plots_YIELD!$F$7:$F$54</c:f>
              <c:numCache>
                <c:formatCode>General</c:formatCode>
                <c:ptCount val="48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  <c:pt idx="47">
                  <c:v>4.4872670000000001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77777777777778E-2"/>
          <c:y val="2.8222330524519296E-2"/>
          <c:w val="0.86322222222222211"/>
          <c:h val="0.85051190952852873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Check_Plots_YIELD!$E$6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Check_Plots_YIELD!$E$7:$E$53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  <c:pt idx="46">
                  <c:v>1.6915263700000001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Check_Plots_YIELD!$D$7:$D$53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Check_Plots_YIELD!$F$7:$F$53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  <c:pt idx="46">
                  <c:v>2.0349679300000001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Check_Plots_YIELD!$F$6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Check_Plots_YIELD!$E$7:$E$52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1.1969803999999999</c:v>
                </c:pt>
              </c:numCache>
            </c:numRef>
          </c:xVal>
          <c:yVal>
            <c:numRef>
              <c:f>Check_Plots_YIELD!$F$7:$F$52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4.7943588000000004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Check_Plots_YIELD!$D$7:$D$50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Check_Plots_YIELD!$K$7:$K$50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Check_Plots_YIELD!$K$6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Check_Plots_YIELD!$I$7:$I$53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28.607831560000001</c:v>
                </c:pt>
              </c:numCache>
            </c:numRef>
          </c:xVal>
          <c:yVal>
            <c:numRef>
              <c:f>Check_Plots_YIELD!$J$7:$J$53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114.58517532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Check_Plots_YIELD!$L$27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Check_Plots_YIELD!$E$28:$E$53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1.1969803999999999</c:v>
                </c:pt>
                <c:pt idx="25">
                  <c:v>1.6915263700000001</c:v>
                </c:pt>
              </c:numCache>
            </c:numRef>
          </c:xVal>
          <c:yVal>
            <c:numRef>
              <c:f>Check_Plots_YIELD!$N$28:$N$52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co502_2019!$Z$2470:$Z$2525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co502_2019!$H$2470:$H$2525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</a:t>
            </a:r>
            <a:br>
              <a:rPr lang="en-US"/>
            </a:br>
            <a:r>
              <a:rPr lang="en-US"/>
              <a:t>Nitrogen Response</a:t>
            </a:r>
            <a:br>
              <a:rPr lang="en-US"/>
            </a:br>
            <a:r>
              <a:rPr lang="en-US"/>
              <a:t>1971-2019 (English Units)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Check_Plots_YIELD!$B$4</c:f>
              <c:strCache>
                <c:ptCount val="1"/>
                <c:pt idx="0">
                  <c:v>0-40-60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8-436F-BEEC-49CE352C59D4}"/>
            </c:ext>
          </c:extLst>
        </c:ser>
        <c:ser>
          <c:idx val="1"/>
          <c:order val="1"/>
          <c:tx>
            <c:strRef>
              <c:f>Check_Plots_YIELD!$C$4</c:f>
              <c:strCache>
                <c:ptCount val="1"/>
                <c:pt idx="0">
                  <c:v>80-40-60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Check_Plots_YIELD!$D$7:$D$54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Check_Plots_YIELD!$C$7:$C$54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30.219999999999992</c:v>
                </c:pt>
                <c:pt idx="14">
                  <c:v>46.01</c:v>
                </c:pt>
                <c:pt idx="15">
                  <c:v>41.502499999999991</c:v>
                </c:pt>
                <c:pt idx="16">
                  <c:v>63.159999999999989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45.956299999999992</c:v>
                </c:pt>
                <c:pt idx="24">
                  <c:v>38.762900000000009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50.310000000000009</c:v>
                </c:pt>
                <c:pt idx="36">
                  <c:v>88.324699999999993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  <c:pt idx="44">
                  <c:v>78.80952380952381</c:v>
                </c:pt>
                <c:pt idx="45">
                  <c:v>79.718833333333322</c:v>
                </c:pt>
                <c:pt idx="46">
                  <c:v>30.976864285714285</c:v>
                </c:pt>
                <c:pt idx="47">
                  <c:v>71.212124255952389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8-436F-BEEC-49CE352C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8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572938443715006"/>
          <c:y val="4.2244775672484601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Experiment</a:t>
            </a:r>
            <a:r>
              <a:rPr lang="en-US" sz="1200" baseline="0"/>
              <a:t> 502, 1971-2019</a:t>
            </a:r>
            <a:br>
              <a:rPr lang="en-US" sz="1200" baseline="0"/>
            </a:br>
            <a:r>
              <a:rPr lang="en-US" sz="1200" baseline="0"/>
              <a:t>Check Plot Yields</a:t>
            </a:r>
            <a:endParaRPr lang="en-US" sz="1200"/>
          </a:p>
        </c:rich>
      </c:tx>
      <c:layout>
        <c:manualLayout>
          <c:xMode val="edge"/>
          <c:yMode val="edge"/>
          <c:x val="0.311756780402449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6.1018518518518521E-2"/>
          <c:w val="0.81862729658792655"/>
          <c:h val="0.821373578302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Check_Plots_YIELD!$B$6</c:f>
              <c:strCache>
                <c:ptCount val="1"/>
                <c:pt idx="0">
                  <c:v>Check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Check_Plots_YIELD!$A$7:$A$54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Check_Plots_YIELD!$B$7:$B$54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20.842500000000005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33.364999999999995</c:v>
                </c:pt>
                <c:pt idx="13">
                  <c:v>20.4175</c:v>
                </c:pt>
                <c:pt idx="14">
                  <c:v>40.3825</c:v>
                </c:pt>
                <c:pt idx="15">
                  <c:v>30.492499999999996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22.655000000000005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18.013700000000004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29.798100000000009</c:v>
                </c:pt>
                <c:pt idx="43">
                  <c:v>28.515000000000001</c:v>
                </c:pt>
                <c:pt idx="44">
                  <c:v>28.482142857142854</c:v>
                </c:pt>
                <c:pt idx="45">
                  <c:v>17.812208333333331</c:v>
                </c:pt>
                <c:pt idx="46">
                  <c:v>25.171523363095236</c:v>
                </c:pt>
                <c:pt idx="47">
                  <c:v>29.546333184523807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4-463C-8A24-2D33363BC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74415"/>
        <c:axId val="219284399"/>
      </c:scatterChart>
      <c:valAx>
        <c:axId val="219274415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84399"/>
        <c:crosses val="autoZero"/>
        <c:crossBetween val="midCat"/>
      </c:valAx>
      <c:valAx>
        <c:axId val="219284399"/>
        <c:scaling>
          <c:orientation val="minMax"/>
          <c:max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74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'502_Yld_Goal'!$AS$7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'502_Yld_Goal'!$AS$8:$AS$51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'502_Yld_Goal'!$AL$8:$AL$51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'502_Yld_Goal'!$AN$8:$AN$51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'502_Yld_Goal'!$AQ$8:$AQ$51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'502_Yld_Goal'!$AP$8:$AP$51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'502_Yld_Goal'!$AO$8:$AO$51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'502_Yld_Goal'!$AK$8:$AK$50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'502_Yld_Goal'!$AL$7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'502_Yld_Goal'!$AL$8:$AL$50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'502_Yld_Goal'!$AN$7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'502_Yld_Goal'!$AN$8:$AN$50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'502_Yld_Goal'!$AO$7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'502_Yld_Goal'!$AO$8:$AO$50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'502_Yld_Goal'!$AP$7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'502_Yld_Goal'!$AP$8:$AP$50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'502_Yld_Goal'!$AQ$7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'502_Yld_Goal'!$AQ$8:$AQ$50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'502_Yld_Goal'!$AR$7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'502_Yld_Goal'!$AI$8:$AI$50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'502_Yld_Goal'!$AR$8:$AR$50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Exp 502, 1971-2019</a:t>
            </a:r>
            <a:br>
              <a:rPr lang="en-US" sz="1400"/>
            </a:br>
            <a:r>
              <a:rPr lang="en-US" sz="1400"/>
              <a:t>Avg, last 5</a:t>
            </a:r>
            <a:r>
              <a:rPr lang="en-US" sz="1400" baseline="0"/>
              <a:t> years + 20%</a:t>
            </a:r>
            <a:br>
              <a:rPr lang="en-US" sz="1400" baseline="0"/>
            </a:br>
            <a:r>
              <a:rPr lang="en-US" sz="1400" baseline="0"/>
              <a:t>Treatment 7, 100 lb N</a:t>
            </a:r>
            <a:endParaRPr lang="en-US" sz="1400"/>
          </a:p>
        </c:rich>
      </c:tx>
      <c:layout>
        <c:manualLayout>
          <c:xMode val="edge"/>
          <c:yMode val="edge"/>
          <c:x val="0.48598317771843325"/>
          <c:y val="1.8885546719408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21287570453725"/>
                  <c:y val="-0.3512058442517755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'502_Yld_Goal'!$S$13:$S$55</c:f>
              <c:numCache>
                <c:formatCode>0.00</c:formatCode>
                <c:ptCount val="43"/>
                <c:pt idx="0">
                  <c:v>44.243736000000006</c:v>
                </c:pt>
                <c:pt idx="1">
                  <c:v>42.180527999999995</c:v>
                </c:pt>
                <c:pt idx="2">
                  <c:v>46.195439999999991</c:v>
                </c:pt>
                <c:pt idx="3">
                  <c:v>49.023287999999994</c:v>
                </c:pt>
                <c:pt idx="4">
                  <c:v>50.163215999999998</c:v>
                </c:pt>
                <c:pt idx="5">
                  <c:v>48.254304000000005</c:v>
                </c:pt>
                <c:pt idx="6">
                  <c:v>48.007512000000006</c:v>
                </c:pt>
                <c:pt idx="7">
                  <c:v>47.731199999999994</c:v>
                </c:pt>
                <c:pt idx="8">
                  <c:v>47.915399999999998</c:v>
                </c:pt>
                <c:pt idx="9">
                  <c:v>41.896799999999999</c:v>
                </c:pt>
                <c:pt idx="10">
                  <c:v>43.631399999999992</c:v>
                </c:pt>
                <c:pt idx="11">
                  <c:v>46.92</c:v>
                </c:pt>
                <c:pt idx="12">
                  <c:v>53.098199999999999</c:v>
                </c:pt>
                <c:pt idx="13">
                  <c:v>53.091599999999993</c:v>
                </c:pt>
                <c:pt idx="14">
                  <c:v>56.365799999999993</c:v>
                </c:pt>
                <c:pt idx="15">
                  <c:v>52.400999999999989</c:v>
                </c:pt>
                <c:pt idx="16">
                  <c:v>51.739727999999992</c:v>
                </c:pt>
                <c:pt idx="17">
                  <c:v>45.297696000000002</c:v>
                </c:pt>
                <c:pt idx="18">
                  <c:v>46.495775999999992</c:v>
                </c:pt>
                <c:pt idx="19">
                  <c:v>46.998287999999995</c:v>
                </c:pt>
                <c:pt idx="20">
                  <c:v>49.223783999999995</c:v>
                </c:pt>
                <c:pt idx="21">
                  <c:v>52.684679999999993</c:v>
                </c:pt>
                <c:pt idx="22">
                  <c:v>57.468744000000001</c:v>
                </c:pt>
                <c:pt idx="23">
                  <c:v>59.559744000000002</c:v>
                </c:pt>
                <c:pt idx="24">
                  <c:v>57.985487999999997</c:v>
                </c:pt>
                <c:pt idx="25">
                  <c:v>53.761848000000001</c:v>
                </c:pt>
                <c:pt idx="26">
                  <c:v>51.541367999999999</c:v>
                </c:pt>
                <c:pt idx="27">
                  <c:v>59.239920000000012</c:v>
                </c:pt>
                <c:pt idx="28">
                  <c:v>60.864264000000006</c:v>
                </c:pt>
                <c:pt idx="29">
                  <c:v>61.676087999999979</c:v>
                </c:pt>
                <c:pt idx="30">
                  <c:v>66.368183999999985</c:v>
                </c:pt>
                <c:pt idx="31">
                  <c:v>67.902839999999998</c:v>
                </c:pt>
                <c:pt idx="32">
                  <c:v>67.901783999999992</c:v>
                </c:pt>
                <c:pt idx="33">
                  <c:v>70.839359999999999</c:v>
                </c:pt>
                <c:pt idx="34">
                  <c:v>68.090760000000003</c:v>
                </c:pt>
                <c:pt idx="35">
                  <c:v>69.045407999999995</c:v>
                </c:pt>
                <c:pt idx="36">
                  <c:v>71.665007999999972</c:v>
                </c:pt>
                <c:pt idx="37">
                  <c:v>60.03957599999999</c:v>
                </c:pt>
                <c:pt idx="38">
                  <c:v>49.288032000000001</c:v>
                </c:pt>
                <c:pt idx="39">
                  <c:v>51.392351999999988</c:v>
                </c:pt>
                <c:pt idx="40">
                  <c:v>59.580437714285701</c:v>
                </c:pt>
                <c:pt idx="41">
                  <c:v>64.018580571428558</c:v>
                </c:pt>
                <c:pt idx="42">
                  <c:v>61.878227428571421</c:v>
                </c:pt>
              </c:numCache>
            </c:numRef>
          </c:xVal>
          <c:yVal>
            <c:numRef>
              <c:f>'502_Yld_Goal'!$J$13:$J$55</c:f>
              <c:numCache>
                <c:formatCode>General</c:formatCode>
                <c:ptCount val="43"/>
                <c:pt idx="0">
                  <c:v>28.828299999999999</c:v>
                </c:pt>
                <c:pt idx="1">
                  <c:v>38.568800000000003</c:v>
                </c:pt>
                <c:pt idx="2">
                  <c:v>39.582500000000003</c:v>
                </c:pt>
                <c:pt idx="3">
                  <c:v>55.297499999999999</c:v>
                </c:pt>
                <c:pt idx="4">
                  <c:v>38.782499999999999</c:v>
                </c:pt>
                <c:pt idx="5">
                  <c:v>27.8</c:v>
                </c:pt>
                <c:pt idx="6">
                  <c:v>37.417499999999997</c:v>
                </c:pt>
                <c:pt idx="7">
                  <c:v>40.35</c:v>
                </c:pt>
                <c:pt idx="8">
                  <c:v>30.22</c:v>
                </c:pt>
                <c:pt idx="9">
                  <c:v>46.01</c:v>
                </c:pt>
                <c:pt idx="10">
                  <c:v>41.502499999999998</c:v>
                </c:pt>
                <c:pt idx="11">
                  <c:v>63.16</c:v>
                </c:pt>
                <c:pt idx="12">
                  <c:v>40.322499999999998</c:v>
                </c:pt>
                <c:pt idx="13">
                  <c:v>43.862499999999997</c:v>
                </c:pt>
                <c:pt idx="14">
                  <c:v>29.49</c:v>
                </c:pt>
                <c:pt idx="15">
                  <c:v>38.747199999999999</c:v>
                </c:pt>
                <c:pt idx="16">
                  <c:v>36.318199999999997</c:v>
                </c:pt>
                <c:pt idx="17">
                  <c:v>45.314500000000002</c:v>
                </c:pt>
                <c:pt idx="18">
                  <c:v>45.956299999999999</c:v>
                </c:pt>
                <c:pt idx="19">
                  <c:v>38.762900000000002</c:v>
                </c:pt>
                <c:pt idx="20">
                  <c:v>53.1676</c:v>
                </c:pt>
                <c:pt idx="21">
                  <c:v>56.251800000000003</c:v>
                </c:pt>
                <c:pt idx="22">
                  <c:v>54.027000000000001</c:v>
                </c:pt>
                <c:pt idx="23">
                  <c:v>39.396900000000002</c:v>
                </c:pt>
                <c:pt idx="24">
                  <c:v>21.164400000000001</c:v>
                </c:pt>
                <c:pt idx="25">
                  <c:v>43.915599999999998</c:v>
                </c:pt>
                <c:pt idx="26">
                  <c:v>88.329099999999997</c:v>
                </c:pt>
                <c:pt idx="27">
                  <c:v>60.795099999999998</c:v>
                </c:pt>
                <c:pt idx="28">
                  <c:v>42.779499999999999</c:v>
                </c:pt>
                <c:pt idx="29">
                  <c:v>40.714799999999997</c:v>
                </c:pt>
                <c:pt idx="30">
                  <c:v>50.31</c:v>
                </c:pt>
                <c:pt idx="31">
                  <c:v>88.324700000000007</c:v>
                </c:pt>
                <c:pt idx="32">
                  <c:v>73.034999999999997</c:v>
                </c:pt>
                <c:pt idx="33">
                  <c:v>31.327000000000002</c:v>
                </c:pt>
                <c:pt idx="34">
                  <c:v>44.692500000000003</c:v>
                </c:pt>
                <c:pt idx="35">
                  <c:v>61.225000000000001</c:v>
                </c:pt>
                <c:pt idx="36">
                  <c:v>39.885399999999997</c:v>
                </c:pt>
                <c:pt idx="37">
                  <c:v>28.236899999999999</c:v>
                </c:pt>
                <c:pt idx="38">
                  <c:v>40.094999999999999</c:v>
                </c:pt>
                <c:pt idx="39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bu/ac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11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bu/ac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co502_2019!$X$2414:$X$2469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co502_2019!$H$2414:$H$2469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'502_Yld_Goal'!$AA$13:$AA$51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'502_Yld_Goal'!$U$11:$U$55</c:f>
              <c:numCache>
                <c:formatCode>0.00</c:formatCode>
                <c:ptCount val="45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  <c:pt idx="42">
                  <c:v>3.9551614720000003</c:v>
                </c:pt>
                <c:pt idx="43">
                  <c:v>5.3389536000000009</c:v>
                </c:pt>
                <c:pt idx="44">
                  <c:v>5.0935999999999995</c:v>
                </c:pt>
              </c:numCache>
            </c:numRef>
          </c:xVal>
          <c:yVal>
            <c:numRef>
              <c:f>'502_Yld_Goal'!$I$11:$I$55</c:f>
              <c:numCache>
                <c:formatCode>General</c:formatCode>
                <c:ptCount val="45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  <c:pt idx="42">
                  <c:v>5.3570000000000002</c:v>
                </c:pt>
                <c:pt idx="43">
                  <c:v>2.081</c:v>
                </c:pt>
                <c:pt idx="44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'502_Yld_Goal'!$T$12:$T$55</c:f>
              <c:numCache>
                <c:formatCode>0.00</c:formatCode>
                <c:ptCount val="44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  <c:pt idx="41">
                  <c:v>3.7704607679999995</c:v>
                </c:pt>
                <c:pt idx="42">
                  <c:v>4.5734711040000002</c:v>
                </c:pt>
                <c:pt idx="43">
                  <c:v>4.6285151999999998</c:v>
                </c:pt>
              </c:numCache>
            </c:numRef>
          </c:xVal>
          <c:yVal>
            <c:numRef>
              <c:f>'502_Yld_Goal'!$I$12:$I$55</c:f>
              <c:numCache>
                <c:formatCode>General</c:formatCode>
                <c:ptCount val="44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  <c:pt idx="41">
                  <c:v>5.3570000000000002</c:v>
                </c:pt>
                <c:pt idx="42">
                  <c:v>2.081</c:v>
                </c:pt>
                <c:pt idx="43">
                  <c:v>4.7850000000000001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'502_Yld_Goal'!$X$13:$X$55</c:f>
              <c:numCache>
                <c:formatCode>0.00</c:formatCode>
                <c:ptCount val="43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  <c:pt idx="40">
                  <c:v>2.2075732224000002</c:v>
                </c:pt>
                <c:pt idx="41">
                  <c:v>2.0579476224</c:v>
                </c:pt>
                <c:pt idx="42">
                  <c:v>2.0926791168000003</c:v>
                </c:pt>
              </c:numCache>
            </c:numRef>
          </c:xVal>
          <c:yVal>
            <c:numRef>
              <c:f>'502_Yld_Goal'!$E$13:$E$55</c:f>
              <c:numCache>
                <c:formatCode>General</c:formatCode>
                <c:ptCount val="43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  <c:pt idx="40">
                  <c:v>1.196</c:v>
                </c:pt>
                <c:pt idx="41">
                  <c:v>1.6910000000000001</c:v>
                </c:pt>
                <c:pt idx="42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'502_Yld_Goal'!$Y$12:$Y$55</c:f>
              <c:numCache>
                <c:formatCode>0.00</c:formatCode>
                <c:ptCount val="44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  <c:pt idx="41">
                  <c:v>2.213634528</c:v>
                </c:pt>
                <c:pt idx="42">
                  <c:v>2.1085488959999998</c:v>
                </c:pt>
                <c:pt idx="43">
                  <c:v>2.0151192</c:v>
                </c:pt>
              </c:numCache>
            </c:numRef>
          </c:xVal>
          <c:yVal>
            <c:numRef>
              <c:f>'502_Yld_Goal'!$E$12:$E$55</c:f>
              <c:numCache>
                <c:formatCode>General</c:formatCode>
                <c:ptCount val="44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  <c:pt idx="41">
                  <c:v>1.196</c:v>
                </c:pt>
                <c:pt idx="42">
                  <c:v>1.6910000000000001</c:v>
                </c:pt>
                <c:pt idx="43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1971-2019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'502_Yld_Goal'!$Z$11:$Z$55</c:f>
              <c:numCache>
                <c:formatCode>0.00</c:formatCode>
                <c:ptCount val="45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  <c:pt idx="42">
                  <c:v>2.3329985280000001</c:v>
                </c:pt>
                <c:pt idx="43">
                  <c:v>2.0104256000000005</c:v>
                </c:pt>
                <c:pt idx="44">
                  <c:v>1.9203424000000002</c:v>
                </c:pt>
              </c:numCache>
            </c:numRef>
          </c:xVal>
          <c:yVal>
            <c:numRef>
              <c:f>'502_Yld_Goal'!$E$11:$E$55</c:f>
              <c:numCache>
                <c:formatCode>General</c:formatCode>
                <c:ptCount val="45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  <c:pt idx="42">
                  <c:v>1.196</c:v>
                </c:pt>
                <c:pt idx="43">
                  <c:v>1.6910000000000001</c:v>
                </c:pt>
                <c:pt idx="44">
                  <c:v>1.9850000000000001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  <c:pt idx="47">
                  <c:v>1985.088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Means'!$Z$6:$Z$53</c:f>
              <c:numCache>
                <c:formatCode>General</c:formatCode>
                <c:ptCount val="48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  <c:pt idx="47">
                  <c:v>133.85070720000002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co502_2019!$Z$2358:$Z$2413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co502_2019!$H$2358:$H$2413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cat>
          <c:val>
            <c:numRef>
              <c:f>'Treatment Means'!$S$6:$S$53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Rain_°T_MSE!$L$3</c:f>
              <c:strCache>
                <c:ptCount val="1"/>
                <c:pt idx="0">
                  <c:v>Ann. Avg T,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140507436570425"/>
                  <c:y val="0.36017073990318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Rain_°T_MSE!$H$4:$H$29</c:f>
              <c:numCache>
                <c:formatCode>General</c:formatCode>
                <c:ptCount val="26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</c:numCache>
            </c:numRef>
          </c:xVal>
          <c:y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</a:t>
            </a:r>
            <a:r>
              <a:rPr lang="en-US" baseline="0"/>
              <a:t> to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78937007874017"/>
          <c:y val="7.9120370370370369E-2"/>
          <c:w val="0.81232174103237098"/>
          <c:h val="0.7523458005249343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Rain_°T_MSE!$AC$2</c:f>
              <c:strCache>
                <c:ptCount val="1"/>
                <c:pt idx="0">
                  <c:v>meresid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729658792652"/>
                  <c:y val="-0.2089049285505978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0.0042x - 8.1515</a:t>
                    </a:r>
                    <a:br>
                      <a:rPr lang="en-US" baseline="0"/>
                    </a:br>
                    <a:r>
                      <a:rPr lang="en-US" baseline="0"/>
                      <a:t>R² = 0.25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Rain_°T_MSE!$X$3:$X$50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Rain_°T_MSE!$AC$3:$AC$50</c:f>
              <c:numCache>
                <c:formatCode>General</c:formatCode>
                <c:ptCount val="48"/>
                <c:pt idx="0">
                  <c:v>0.16988</c:v>
                </c:pt>
                <c:pt idx="1">
                  <c:v>0.14662</c:v>
                </c:pt>
                <c:pt idx="2">
                  <c:v>0.15293000000000001</c:v>
                </c:pt>
                <c:pt idx="3">
                  <c:v>0.16436000000000001</c:v>
                </c:pt>
                <c:pt idx="4">
                  <c:v>0.16619999999999999</c:v>
                </c:pt>
                <c:pt idx="5">
                  <c:v>0.15587999999999999</c:v>
                </c:pt>
                <c:pt idx="6">
                  <c:v>0.29531000000000002</c:v>
                </c:pt>
                <c:pt idx="7">
                  <c:v>0.47106999999999999</c:v>
                </c:pt>
                <c:pt idx="8">
                  <c:v>0.23812</c:v>
                </c:pt>
                <c:pt idx="9">
                  <c:v>0.28749999999999998</c:v>
                </c:pt>
                <c:pt idx="10">
                  <c:v>0.18712000000000001</c:v>
                </c:pt>
                <c:pt idx="11">
                  <c:v>0.24273</c:v>
                </c:pt>
                <c:pt idx="12">
                  <c:v>0.23973</c:v>
                </c:pt>
                <c:pt idx="13">
                  <c:v>0.15046000000000001</c:v>
                </c:pt>
                <c:pt idx="14">
                  <c:v>0.12827</c:v>
                </c:pt>
                <c:pt idx="15">
                  <c:v>0.23319000000000001</c:v>
                </c:pt>
                <c:pt idx="16">
                  <c:v>0.34611999999999998</c:v>
                </c:pt>
                <c:pt idx="17">
                  <c:v>0.21418999999999999</c:v>
                </c:pt>
                <c:pt idx="18">
                  <c:v>0.17147000000000001</c:v>
                </c:pt>
                <c:pt idx="19">
                  <c:v>0.14945</c:v>
                </c:pt>
                <c:pt idx="20">
                  <c:v>0.19384000000000001</c:v>
                </c:pt>
                <c:pt idx="21">
                  <c:v>0.22137999999999999</c:v>
                </c:pt>
                <c:pt idx="22">
                  <c:v>0.23368</c:v>
                </c:pt>
                <c:pt idx="23">
                  <c:v>0.18915000000000001</c:v>
                </c:pt>
                <c:pt idx="24">
                  <c:v>0.37141999999999997</c:v>
                </c:pt>
                <c:pt idx="25">
                  <c:v>0.42897999999999997</c:v>
                </c:pt>
                <c:pt idx="26">
                  <c:v>0.17837</c:v>
                </c:pt>
                <c:pt idx="27">
                  <c:v>0.25314999999999999</c:v>
                </c:pt>
                <c:pt idx="28">
                  <c:v>0.32029999999999997</c:v>
                </c:pt>
                <c:pt idx="29">
                  <c:v>0.25302999999999998</c:v>
                </c:pt>
                <c:pt idx="30">
                  <c:v>0.33160000000000001</c:v>
                </c:pt>
                <c:pt idx="31">
                  <c:v>0.39916000000000001</c:v>
                </c:pt>
                <c:pt idx="32">
                  <c:v>0.26139000000000001</c:v>
                </c:pt>
                <c:pt idx="33">
                  <c:v>0.32949000000000001</c:v>
                </c:pt>
                <c:pt idx="34">
                  <c:v>0.49804999999999999</c:v>
                </c:pt>
                <c:pt idx="35">
                  <c:v>0.40351999999999999</c:v>
                </c:pt>
                <c:pt idx="36">
                  <c:v>0.42011999999999999</c:v>
                </c:pt>
                <c:pt idx="37">
                  <c:v>0.23452999999999999</c:v>
                </c:pt>
                <c:pt idx="38">
                  <c:v>0.13350000000000001</c:v>
                </c:pt>
                <c:pt idx="39">
                  <c:v>0.45645999999999998</c:v>
                </c:pt>
                <c:pt idx="40">
                  <c:v>0.2261</c:v>
                </c:pt>
                <c:pt idx="41">
                  <c:v>0.28022000000000002</c:v>
                </c:pt>
                <c:pt idx="42">
                  <c:v>0.14781</c:v>
                </c:pt>
                <c:pt idx="43">
                  <c:v>0.41894999999999999</c:v>
                </c:pt>
                <c:pt idx="44">
                  <c:v>0.4259</c:v>
                </c:pt>
                <c:pt idx="45">
                  <c:v>0.40883000000000003</c:v>
                </c:pt>
                <c:pt idx="46">
                  <c:v>0.24843999999999999</c:v>
                </c:pt>
                <c:pt idx="47">
                  <c:v>0.63290000000000002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5E-4976-9825-73B3A23DD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4720"/>
        <c:axId val="14128464"/>
      </c:scatterChart>
      <c:valAx>
        <c:axId val="14124720"/>
        <c:scaling>
          <c:orientation val="minMax"/>
          <c:max val="2020"/>
          <c:min val="196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8464"/>
        <c:crosses val="autoZero"/>
        <c:crossBetween val="midCat"/>
      </c:valAx>
      <c:valAx>
        <c:axId val="14128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variance, MSE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24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</a:t>
            </a:r>
            <a:r>
              <a:rPr lang="en-US"/>
              <a:t>, 1993-2018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196937882764654"/>
                  <c:y val="0.183197740420855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Rain_°T_MSE!$L$4:$L$29</c:f>
              <c:numCache>
                <c:formatCode>General</c:formatCode>
                <c:ptCount val="26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15.016666666666667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14.177777777777781</c:v>
                </c:pt>
                <c:pt idx="16">
                  <c:v>14.255555555555553</c:v>
                </c:pt>
                <c:pt idx="17">
                  <c:v>14.605555555555554</c:v>
                </c:pt>
                <c:pt idx="18">
                  <c:v>15.411111111111113</c:v>
                </c:pt>
                <c:pt idx="19">
                  <c:v>16.572222222222219</c:v>
                </c:pt>
                <c:pt idx="20">
                  <c:v>13.833333333333334</c:v>
                </c:pt>
                <c:pt idx="21">
                  <c:v>14.31111111111111</c:v>
                </c:pt>
                <c:pt idx="22">
                  <c:v>15.222222222222221</c:v>
                </c:pt>
                <c:pt idx="23">
                  <c:v>15.927777777777781</c:v>
                </c:pt>
                <c:pt idx="24">
                  <c:v>15.550000000000002</c:v>
                </c:pt>
                <c:pt idx="25">
                  <c:v>14.633333333333335</c:v>
                </c:pt>
              </c:numCache>
            </c:numRef>
          </c:xVal>
          <c:yVal>
            <c:numRef>
              <c:f>Rain_°T_MSE!$J$4:$J$29</c:f>
              <c:numCache>
                <c:formatCode>General</c:formatCode>
                <c:ptCount val="26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  <c:pt idx="25">
                  <c:v>853.69399999999996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E-47A2-AB19-110EDA8D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valAx>
        <c:axId val="1087600703"/>
        <c:scaling>
          <c:orientation val="minMax"/>
          <c:max val="17"/>
          <c:min val="1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Avg..Ann</a:t>
                </a:r>
                <a:r>
                  <a:rPr lang="en-US" baseline="0"/>
                  <a:t> T, 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113</a:t>
            </a:r>
          </a:p>
          <a:p>
            <a:pPr>
              <a:defRPr/>
            </a:pPr>
            <a:r>
              <a:rPr lang="en-US"/>
              <a:t>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co502_2019!$AD$2582:$AD$2637</c:f>
              <c:numCache>
                <c:formatCode>0.00000</c:formatCode>
                <c:ptCount val="56"/>
                <c:pt idx="0">
                  <c:v>0.36026499999999995</c:v>
                </c:pt>
                <c:pt idx="1">
                  <c:v>0.31613000000000002</c:v>
                </c:pt>
                <c:pt idx="2">
                  <c:v>0.44950000000000001</c:v>
                </c:pt>
                <c:pt idx="3">
                  <c:v>0.46136500000000003</c:v>
                </c:pt>
                <c:pt idx="4">
                  <c:v>0.56640500000000005</c:v>
                </c:pt>
                <c:pt idx="5">
                  <c:v>0.63109499999999996</c:v>
                </c:pt>
                <c:pt idx="6">
                  <c:v>0.50075500000000006</c:v>
                </c:pt>
                <c:pt idx="7">
                  <c:v>0.35108</c:v>
                </c:pt>
                <c:pt idx="8">
                  <c:v>0.55333500000000002</c:v>
                </c:pt>
                <c:pt idx="9">
                  <c:v>0.54459999999999997</c:v>
                </c:pt>
                <c:pt idx="10">
                  <c:v>0.59529500000000002</c:v>
                </c:pt>
                <c:pt idx="11">
                  <c:v>0.58359499999999997</c:v>
                </c:pt>
                <c:pt idx="12">
                  <c:v>0.65779500000000002</c:v>
                </c:pt>
                <c:pt idx="13">
                  <c:v>0.51215500000000003</c:v>
                </c:pt>
                <c:pt idx="14">
                  <c:v>0.32873999999999998</c:v>
                </c:pt>
                <c:pt idx="15">
                  <c:v>0.400335</c:v>
                </c:pt>
                <c:pt idx="16">
                  <c:v>0.39896500000000001</c:v>
                </c:pt>
                <c:pt idx="17">
                  <c:v>0.47408</c:v>
                </c:pt>
                <c:pt idx="18">
                  <c:v>0.54137999999999997</c:v>
                </c:pt>
                <c:pt idx="19">
                  <c:v>0.573855</c:v>
                </c:pt>
                <c:pt idx="20">
                  <c:v>0.55500499999999997</c:v>
                </c:pt>
                <c:pt idx="21">
                  <c:v>0.43120999999999998</c:v>
                </c:pt>
                <c:pt idx="22">
                  <c:v>0.55867</c:v>
                </c:pt>
                <c:pt idx="23">
                  <c:v>0.63402999999999998</c:v>
                </c:pt>
                <c:pt idx="24">
                  <c:v>0.58384000000000003</c:v>
                </c:pt>
                <c:pt idx="25">
                  <c:v>0.64214499999999997</c:v>
                </c:pt>
                <c:pt idx="26">
                  <c:v>0.66911999999999994</c:v>
                </c:pt>
                <c:pt idx="27">
                  <c:v>0.57969499999999996</c:v>
                </c:pt>
                <c:pt idx="28">
                  <c:v>0.38303500000000001</c:v>
                </c:pt>
                <c:pt idx="29">
                  <c:v>0.3921</c:v>
                </c:pt>
                <c:pt idx="30">
                  <c:v>0.47143999999999997</c:v>
                </c:pt>
                <c:pt idx="31">
                  <c:v>0.74266999999999994</c:v>
                </c:pt>
                <c:pt idx="32">
                  <c:v>0.61555500000000007</c:v>
                </c:pt>
                <c:pt idx="33">
                  <c:v>0.63251499999999994</c:v>
                </c:pt>
                <c:pt idx="34">
                  <c:v>0.52848499999999998</c:v>
                </c:pt>
                <c:pt idx="35">
                  <c:v>0.50088500000000002</c:v>
                </c:pt>
                <c:pt idx="36">
                  <c:v>0.615425</c:v>
                </c:pt>
                <c:pt idx="37">
                  <c:v>0.62311000000000005</c:v>
                </c:pt>
                <c:pt idx="38">
                  <c:v>0.64681</c:v>
                </c:pt>
                <c:pt idx="39">
                  <c:v>0.64664999999999995</c:v>
                </c:pt>
                <c:pt idx="40">
                  <c:v>0.48290499999999997</c:v>
                </c:pt>
                <c:pt idx="41">
                  <c:v>0.62505999999999995</c:v>
                </c:pt>
                <c:pt idx="42">
                  <c:v>0.39443499999999998</c:v>
                </c:pt>
                <c:pt idx="43">
                  <c:v>0.39700000000000002</c:v>
                </c:pt>
                <c:pt idx="44">
                  <c:v>0.41885</c:v>
                </c:pt>
                <c:pt idx="45">
                  <c:v>0.58318000000000003</c:v>
                </c:pt>
                <c:pt idx="46">
                  <c:v>0.59471000000000007</c:v>
                </c:pt>
                <c:pt idx="47">
                  <c:v>0.63507999999999998</c:v>
                </c:pt>
                <c:pt idx="48">
                  <c:v>0.64968000000000004</c:v>
                </c:pt>
                <c:pt idx="49">
                  <c:v>0.60333499999999995</c:v>
                </c:pt>
                <c:pt idx="50">
                  <c:v>0.57199500000000003</c:v>
                </c:pt>
                <c:pt idx="51">
                  <c:v>0.62677499999999997</c:v>
                </c:pt>
                <c:pt idx="52">
                  <c:v>0.52764999999999995</c:v>
                </c:pt>
                <c:pt idx="53">
                  <c:v>0.60874500000000009</c:v>
                </c:pt>
                <c:pt idx="54">
                  <c:v>0.67086000000000001</c:v>
                </c:pt>
                <c:pt idx="55">
                  <c:v>0.61472499999999997</c:v>
                </c:pt>
              </c:numCache>
            </c:numRef>
          </c:xVal>
          <c:yVal>
            <c:numRef>
              <c:f>co502_2019!$H$2582:$H$2637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83-4FF6-9664-5EF1721E4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Rain_°T_MSE!$AB$2</c:f>
              <c:strCache>
                <c:ptCount val="1"/>
                <c:pt idx="0">
                  <c:v>mresid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07014435695538"/>
                  <c:y val="-0.136542359288422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Rain_°T_MSE!$AA$3:$AA$50</c:f>
              <c:numCache>
                <c:formatCode>General</c:formatCode>
                <c:ptCount val="48"/>
                <c:pt idx="0">
                  <c:v>2.3772000000000002</c:v>
                </c:pt>
                <c:pt idx="1">
                  <c:v>1.7089399999999999</c:v>
                </c:pt>
                <c:pt idx="2">
                  <c:v>1.9054599999999999</c:v>
                </c:pt>
                <c:pt idx="3">
                  <c:v>2.9273799999999999</c:v>
                </c:pt>
                <c:pt idx="4">
                  <c:v>2.5184899999999999</c:v>
                </c:pt>
                <c:pt idx="5">
                  <c:v>1.85711</c:v>
                </c:pt>
                <c:pt idx="6">
                  <c:v>2.4090099999999999</c:v>
                </c:pt>
                <c:pt idx="7">
                  <c:v>2.6454599999999999</c:v>
                </c:pt>
                <c:pt idx="8">
                  <c:v>3.01681</c:v>
                </c:pt>
                <c:pt idx="9">
                  <c:v>2.3041800000000001</c:v>
                </c:pt>
                <c:pt idx="10">
                  <c:v>1.9657</c:v>
                </c:pt>
                <c:pt idx="11">
                  <c:v>3.0362499999999999</c:v>
                </c:pt>
                <c:pt idx="12">
                  <c:v>2.7583099999999998</c:v>
                </c:pt>
                <c:pt idx="13">
                  <c:v>2.11537</c:v>
                </c:pt>
                <c:pt idx="14">
                  <c:v>2.9117999999999999</c:v>
                </c:pt>
                <c:pt idx="15">
                  <c:v>2.5897700000000001</c:v>
                </c:pt>
                <c:pt idx="16">
                  <c:v>3.6871399999999999</c:v>
                </c:pt>
                <c:pt idx="17">
                  <c:v>2.4682300000000001</c:v>
                </c:pt>
                <c:pt idx="18">
                  <c:v>3.01837</c:v>
                </c:pt>
                <c:pt idx="19">
                  <c:v>1.8893</c:v>
                </c:pt>
                <c:pt idx="20">
                  <c:v>2.3928799999999999</c:v>
                </c:pt>
                <c:pt idx="21">
                  <c:v>2.2255699999999998</c:v>
                </c:pt>
                <c:pt idx="22">
                  <c:v>1.9682599999999999</c:v>
                </c:pt>
                <c:pt idx="23">
                  <c:v>2.65062</c:v>
                </c:pt>
                <c:pt idx="24">
                  <c:v>2.0116100000000001</c:v>
                </c:pt>
                <c:pt idx="25">
                  <c:v>2.5258099999999999</c:v>
                </c:pt>
                <c:pt idx="26">
                  <c:v>3.0944400000000001</c:v>
                </c:pt>
                <c:pt idx="27">
                  <c:v>2.6722299999999999</c:v>
                </c:pt>
                <c:pt idx="28">
                  <c:v>2.5376699999999999</c:v>
                </c:pt>
                <c:pt idx="29">
                  <c:v>1.76336</c:v>
                </c:pt>
                <c:pt idx="30">
                  <c:v>2.8989500000000001</c:v>
                </c:pt>
                <c:pt idx="31">
                  <c:v>4.9844999999999997</c:v>
                </c:pt>
                <c:pt idx="32">
                  <c:v>3.34626</c:v>
                </c:pt>
                <c:pt idx="33">
                  <c:v>2.4186399999999999</c:v>
                </c:pt>
                <c:pt idx="34">
                  <c:v>2.6432799999999999</c:v>
                </c:pt>
                <c:pt idx="35">
                  <c:v>3.0392600000000001</c:v>
                </c:pt>
                <c:pt idx="36">
                  <c:v>4.9623299999999997</c:v>
                </c:pt>
                <c:pt idx="37">
                  <c:v>3.0996700000000001</c:v>
                </c:pt>
                <c:pt idx="38">
                  <c:v>1.54427</c:v>
                </c:pt>
                <c:pt idx="39">
                  <c:v>2.5829200000000001</c:v>
                </c:pt>
                <c:pt idx="40">
                  <c:v>3.4334600000000002</c:v>
                </c:pt>
                <c:pt idx="41">
                  <c:v>2.4268399999999999</c:v>
                </c:pt>
                <c:pt idx="42">
                  <c:v>1.9387399999999999</c:v>
                </c:pt>
                <c:pt idx="43">
                  <c:v>2.5636700000000001</c:v>
                </c:pt>
                <c:pt idx="44">
                  <c:v>4.1833</c:v>
                </c:pt>
                <c:pt idx="45">
                  <c:v>3.7702399999999998</c:v>
                </c:pt>
                <c:pt idx="46">
                  <c:v>2.0589</c:v>
                </c:pt>
                <c:pt idx="47">
                  <c:v>3.8571599999999999</c:v>
                </c:pt>
              </c:numCache>
            </c:numRef>
          </c:xVal>
          <c:yVal>
            <c:numRef>
              <c:f>Rain_°T_MSE!$AC$3:$AC$50</c:f>
              <c:numCache>
                <c:formatCode>General</c:formatCode>
                <c:ptCount val="48"/>
                <c:pt idx="0">
                  <c:v>0.16988</c:v>
                </c:pt>
                <c:pt idx="1">
                  <c:v>0.14662</c:v>
                </c:pt>
                <c:pt idx="2">
                  <c:v>0.15293000000000001</c:v>
                </c:pt>
                <c:pt idx="3">
                  <c:v>0.16436000000000001</c:v>
                </c:pt>
                <c:pt idx="4">
                  <c:v>0.16619999999999999</c:v>
                </c:pt>
                <c:pt idx="5">
                  <c:v>0.15587999999999999</c:v>
                </c:pt>
                <c:pt idx="6">
                  <c:v>0.29531000000000002</c:v>
                </c:pt>
                <c:pt idx="7">
                  <c:v>0.47106999999999999</c:v>
                </c:pt>
                <c:pt idx="8">
                  <c:v>0.23812</c:v>
                </c:pt>
                <c:pt idx="9">
                  <c:v>0.28749999999999998</c:v>
                </c:pt>
                <c:pt idx="10">
                  <c:v>0.18712000000000001</c:v>
                </c:pt>
                <c:pt idx="11">
                  <c:v>0.24273</c:v>
                </c:pt>
                <c:pt idx="12">
                  <c:v>0.23973</c:v>
                </c:pt>
                <c:pt idx="13">
                  <c:v>0.15046000000000001</c:v>
                </c:pt>
                <c:pt idx="14">
                  <c:v>0.12827</c:v>
                </c:pt>
                <c:pt idx="15">
                  <c:v>0.23319000000000001</c:v>
                </c:pt>
                <c:pt idx="16">
                  <c:v>0.34611999999999998</c:v>
                </c:pt>
                <c:pt idx="17">
                  <c:v>0.21418999999999999</c:v>
                </c:pt>
                <c:pt idx="18">
                  <c:v>0.17147000000000001</c:v>
                </c:pt>
                <c:pt idx="19">
                  <c:v>0.14945</c:v>
                </c:pt>
                <c:pt idx="20">
                  <c:v>0.19384000000000001</c:v>
                </c:pt>
                <c:pt idx="21">
                  <c:v>0.22137999999999999</c:v>
                </c:pt>
                <c:pt idx="22">
                  <c:v>0.23368</c:v>
                </c:pt>
                <c:pt idx="23">
                  <c:v>0.18915000000000001</c:v>
                </c:pt>
                <c:pt idx="24">
                  <c:v>0.37141999999999997</c:v>
                </c:pt>
                <c:pt idx="25">
                  <c:v>0.42897999999999997</c:v>
                </c:pt>
                <c:pt idx="26">
                  <c:v>0.17837</c:v>
                </c:pt>
                <c:pt idx="27">
                  <c:v>0.25314999999999999</c:v>
                </c:pt>
                <c:pt idx="28">
                  <c:v>0.32029999999999997</c:v>
                </c:pt>
                <c:pt idx="29">
                  <c:v>0.25302999999999998</c:v>
                </c:pt>
                <c:pt idx="30">
                  <c:v>0.33160000000000001</c:v>
                </c:pt>
                <c:pt idx="31">
                  <c:v>0.39916000000000001</c:v>
                </c:pt>
                <c:pt idx="32">
                  <c:v>0.26139000000000001</c:v>
                </c:pt>
                <c:pt idx="33">
                  <c:v>0.32949000000000001</c:v>
                </c:pt>
                <c:pt idx="34">
                  <c:v>0.49804999999999999</c:v>
                </c:pt>
                <c:pt idx="35">
                  <c:v>0.40351999999999999</c:v>
                </c:pt>
                <c:pt idx="36">
                  <c:v>0.42011999999999999</c:v>
                </c:pt>
                <c:pt idx="37">
                  <c:v>0.23452999999999999</c:v>
                </c:pt>
                <c:pt idx="38">
                  <c:v>0.13350000000000001</c:v>
                </c:pt>
                <c:pt idx="39">
                  <c:v>0.45645999999999998</c:v>
                </c:pt>
                <c:pt idx="40">
                  <c:v>0.2261</c:v>
                </c:pt>
                <c:pt idx="41">
                  <c:v>0.28022000000000002</c:v>
                </c:pt>
                <c:pt idx="42">
                  <c:v>0.14781</c:v>
                </c:pt>
                <c:pt idx="43">
                  <c:v>0.41894999999999999</c:v>
                </c:pt>
                <c:pt idx="44">
                  <c:v>0.4259</c:v>
                </c:pt>
                <c:pt idx="45">
                  <c:v>0.40883000000000003</c:v>
                </c:pt>
                <c:pt idx="46">
                  <c:v>0.24843999999999999</c:v>
                </c:pt>
                <c:pt idx="47">
                  <c:v>0.63290000000000002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E0-4AF1-8E90-E2C8FCE4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69311"/>
        <c:axId val="302392607"/>
      </c:scatterChart>
      <c:valAx>
        <c:axId val="3023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 ha</a:t>
                </a:r>
                <a:r>
                  <a:rPr lang="en-US" baseline="30000"/>
                  <a:t>-1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92607"/>
        <c:crosses val="autoZero"/>
        <c:crossBetween val="midCat"/>
      </c:valAx>
      <c:valAx>
        <c:axId val="3023926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Residual</a:t>
                </a:r>
                <a:r>
                  <a:rPr lang="en-US" baseline="0"/>
                  <a:t> Error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6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Sep+Dec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36885354539430093"/>
          <c:y val="3.9447731755424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Rain_°T_MSE!$X$56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98741931612425"/>
                  <c:y val="-5.743496559971423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Rain_°T_MSE!$U$58:$U$82</c:f>
              <c:numCache>
                <c:formatCode>General</c:formatCode>
                <c:ptCount val="25"/>
                <c:pt idx="0">
                  <c:v>1.43</c:v>
                </c:pt>
                <c:pt idx="1">
                  <c:v>4.42</c:v>
                </c:pt>
                <c:pt idx="2">
                  <c:v>6.43</c:v>
                </c:pt>
                <c:pt idx="4">
                  <c:v>5.2299999999999995</c:v>
                </c:pt>
                <c:pt idx="6">
                  <c:v>0.57999999999999996</c:v>
                </c:pt>
                <c:pt idx="7">
                  <c:v>2.71</c:v>
                </c:pt>
                <c:pt idx="8">
                  <c:v>4.5999999999999996</c:v>
                </c:pt>
                <c:pt idx="9">
                  <c:v>3.02</c:v>
                </c:pt>
                <c:pt idx="10">
                  <c:v>2.36</c:v>
                </c:pt>
                <c:pt idx="11">
                  <c:v>1.54</c:v>
                </c:pt>
                <c:pt idx="12">
                  <c:v>2.04</c:v>
                </c:pt>
                <c:pt idx="13">
                  <c:v>6.4399999999999995</c:v>
                </c:pt>
                <c:pt idx="14">
                  <c:v>5.09</c:v>
                </c:pt>
                <c:pt idx="15">
                  <c:v>0.71</c:v>
                </c:pt>
                <c:pt idx="16">
                  <c:v>3.5300000000000002</c:v>
                </c:pt>
                <c:pt idx="17">
                  <c:v>3.7699999999999996</c:v>
                </c:pt>
                <c:pt idx="18">
                  <c:v>2.4</c:v>
                </c:pt>
                <c:pt idx="19">
                  <c:v>3.3899999999999997</c:v>
                </c:pt>
                <c:pt idx="20">
                  <c:v>1.67</c:v>
                </c:pt>
                <c:pt idx="21">
                  <c:v>3.5</c:v>
                </c:pt>
                <c:pt idx="22">
                  <c:v>5.58</c:v>
                </c:pt>
                <c:pt idx="23">
                  <c:v>2.1700000000000004</c:v>
                </c:pt>
                <c:pt idx="24">
                  <c:v>4.9399999999999995</c:v>
                </c:pt>
              </c:numCache>
            </c:numRef>
          </c:xVal>
          <c:yVal>
            <c:numRef>
              <c:f>Rain_°T_MSE!$X$59:$X$83</c:f>
              <c:numCache>
                <c:formatCode>General</c:formatCode>
                <c:ptCount val="25"/>
                <c:pt idx="0">
                  <c:v>45.956331800000001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60.795121999999999</c:v>
                </c:pt>
                <c:pt idx="10">
                  <c:v>42.7795463</c:v>
                </c:pt>
                <c:pt idx="11">
                  <c:v>40.714831699999998</c:v>
                </c:pt>
                <c:pt idx="12">
                  <c:v>50.31</c:v>
                </c:pt>
                <c:pt idx="13">
                  <c:v>88.324678000000006</c:v>
                </c:pt>
                <c:pt idx="14">
                  <c:v>73.034999999999997</c:v>
                </c:pt>
                <c:pt idx="15">
                  <c:v>31.3270424</c:v>
                </c:pt>
                <c:pt idx="16">
                  <c:v>44.692500000000003</c:v>
                </c:pt>
                <c:pt idx="17">
                  <c:v>61.225000000000001</c:v>
                </c:pt>
                <c:pt idx="18">
                  <c:v>39.885410299999997</c:v>
                </c:pt>
                <c:pt idx="19">
                  <c:v>28.236882600000001</c:v>
                </c:pt>
                <c:pt idx="20">
                  <c:v>40.094999999999999</c:v>
                </c:pt>
                <c:pt idx="21">
                  <c:v>78.822857099999993</c:v>
                </c:pt>
                <c:pt idx="22">
                  <c:v>79.718800000000002</c:v>
                </c:pt>
                <c:pt idx="23">
                  <c:v>30.976900000000001</c:v>
                </c:pt>
                <c:pt idx="24">
                  <c:v>71.212124200000005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B7-4A18-9E7A-30F94EC8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Dec,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Sep</a:t>
            </a:r>
            <a:r>
              <a:rPr lang="en-US" sz="1600" b="1" baseline="0"/>
              <a:t>, 1994-2019</a:t>
            </a:r>
            <a:br>
              <a:rPr lang="en-US" sz="1600" b="1" baseline="0"/>
            </a:br>
            <a:r>
              <a:rPr lang="en-US" sz="1600" b="1" baseline="0"/>
              <a:t>Experiment 502</a:t>
            </a:r>
            <a:endParaRPr lang="en-US" sz="1600" b="1"/>
          </a:p>
        </c:rich>
      </c:tx>
      <c:layout>
        <c:manualLayout>
          <c:xMode val="edge"/>
          <c:yMode val="edge"/>
          <c:x val="0.24161696487740225"/>
          <c:y val="5.9171597633136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5432027259018"/>
          <c:y val="0.11463510848126232"/>
          <c:w val="0.81125467666442286"/>
          <c:h val="0.70537172498408118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Rain_°T_MSE!$X$56</c:f>
              <c:strCache>
                <c:ptCount val="1"/>
                <c:pt idx="0">
                  <c:v>Trt 7, 1995 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9350250204807896E-2"/>
                  <c:y val="0.334899749957290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Rain_°T_MSE!$O$58:$O$83</c:f>
              <c:numCache>
                <c:formatCode>General</c:formatCode>
                <c:ptCount val="26"/>
                <c:pt idx="0">
                  <c:v>0.69</c:v>
                </c:pt>
                <c:pt idx="1">
                  <c:v>3.36</c:v>
                </c:pt>
                <c:pt idx="2">
                  <c:v>6.14</c:v>
                </c:pt>
                <c:pt idx="3">
                  <c:v>4.3099999999999996</c:v>
                </c:pt>
                <c:pt idx="4">
                  <c:v>3.28</c:v>
                </c:pt>
                <c:pt idx="5">
                  <c:v>3.32</c:v>
                </c:pt>
                <c:pt idx="6">
                  <c:v>0</c:v>
                </c:pt>
                <c:pt idx="7">
                  <c:v>2.61</c:v>
                </c:pt>
                <c:pt idx="8">
                  <c:v>3.35</c:v>
                </c:pt>
                <c:pt idx="9">
                  <c:v>1.95</c:v>
                </c:pt>
                <c:pt idx="10">
                  <c:v>1.88</c:v>
                </c:pt>
                <c:pt idx="11">
                  <c:v>1.1499999999999999</c:v>
                </c:pt>
                <c:pt idx="12">
                  <c:v>0.34</c:v>
                </c:pt>
                <c:pt idx="13">
                  <c:v>4.6399999999999997</c:v>
                </c:pt>
                <c:pt idx="14">
                  <c:v>4.43</c:v>
                </c:pt>
                <c:pt idx="15">
                  <c:v>0.51</c:v>
                </c:pt>
                <c:pt idx="16">
                  <c:v>3.37</c:v>
                </c:pt>
                <c:pt idx="17">
                  <c:v>1.22</c:v>
                </c:pt>
                <c:pt idx="18">
                  <c:v>2.13</c:v>
                </c:pt>
                <c:pt idx="19">
                  <c:v>2.78</c:v>
                </c:pt>
                <c:pt idx="20">
                  <c:v>0.71</c:v>
                </c:pt>
                <c:pt idx="21">
                  <c:v>1.42</c:v>
                </c:pt>
                <c:pt idx="22">
                  <c:v>5.2</c:v>
                </c:pt>
                <c:pt idx="23">
                  <c:v>2.1100000000000003</c:v>
                </c:pt>
                <c:pt idx="24">
                  <c:v>3.03</c:v>
                </c:pt>
                <c:pt idx="25">
                  <c:v>2.2400000000000002</c:v>
                </c:pt>
              </c:numCache>
            </c:numRef>
          </c:xVal>
          <c:yVal>
            <c:numRef>
              <c:f>Rain_°T_MSE!$T$59:$T$84</c:f>
              <c:numCache>
                <c:formatCode>0.0</c:formatCode>
                <c:ptCount val="26"/>
                <c:pt idx="0">
                  <c:v>46</c:v>
                </c:pt>
                <c:pt idx="1">
                  <c:v>38.762908000000003</c:v>
                </c:pt>
                <c:pt idx="2">
                  <c:v>53.167639800000003</c:v>
                </c:pt>
                <c:pt idx="3">
                  <c:v>56.251839099999998</c:v>
                </c:pt>
                <c:pt idx="4">
                  <c:v>54.026965199999999</c:v>
                </c:pt>
                <c:pt idx="5">
                  <c:v>39.396862200000001</c:v>
                </c:pt>
                <c:pt idx="6">
                  <c:v>21.164360899999998</c:v>
                </c:pt>
                <c:pt idx="7">
                  <c:v>43.915607199999997</c:v>
                </c:pt>
                <c:pt idx="8">
                  <c:v>88.329077699999999</c:v>
                </c:pt>
                <c:pt idx="9">
                  <c:v>60.7</c:v>
                </c:pt>
                <c:pt idx="10">
                  <c:v>42.7795463</c:v>
                </c:pt>
                <c:pt idx="11">
                  <c:v>40.700000000000003</c:v>
                </c:pt>
                <c:pt idx="12">
                  <c:v>50.3</c:v>
                </c:pt>
                <c:pt idx="13">
                  <c:v>88.32</c:v>
                </c:pt>
                <c:pt idx="14">
                  <c:v>73.034999999999997</c:v>
                </c:pt>
                <c:pt idx="15">
                  <c:v>31.33</c:v>
                </c:pt>
                <c:pt idx="16">
                  <c:v>44.69</c:v>
                </c:pt>
                <c:pt idx="17">
                  <c:v>61.23</c:v>
                </c:pt>
                <c:pt idx="18">
                  <c:v>39.880000000000003</c:v>
                </c:pt>
                <c:pt idx="19">
                  <c:v>28.23</c:v>
                </c:pt>
                <c:pt idx="20">
                  <c:v>40.090000000000003</c:v>
                </c:pt>
                <c:pt idx="21">
                  <c:v>78.819999999999993</c:v>
                </c:pt>
                <c:pt idx="22">
                  <c:v>79.7188333</c:v>
                </c:pt>
                <c:pt idx="23">
                  <c:v>30.97</c:v>
                </c:pt>
                <c:pt idx="24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76-4AD8-8155-A89CE4A5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157599"/>
        <c:axId val="1738156351"/>
      </c:scatterChart>
      <c:valAx>
        <c:axId val="173815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Total Rain,</a:t>
                </a:r>
                <a:r>
                  <a:rPr lang="en-US" sz="1100" b="1" baseline="0"/>
                  <a:t> Sep, inches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6351"/>
        <c:crosses val="autoZero"/>
        <c:crossBetween val="midCat"/>
      </c:valAx>
      <c:valAx>
        <c:axId val="17381563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Yield,</a:t>
                </a:r>
                <a:r>
                  <a:rPr lang="en-US" sz="1100" b="1" baseline="0"/>
                  <a:t> bu/ac</a:t>
                </a:r>
                <a:endParaRPr lang="en-US" sz="1100" b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15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268635170603676"/>
                  <c:y val="-0.11069736074657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Mesonet_2019!$AD$4:$AD$29</c:f>
              <c:numCache>
                <c:formatCode>General</c:formatCode>
                <c:ptCount val="26"/>
                <c:pt idx="3">
                  <c:v>1.82572</c:v>
                </c:pt>
                <c:pt idx="4">
                  <c:v>2.1392199999999999</c:v>
                </c:pt>
                <c:pt idx="5">
                  <c:v>1.8090999999999999</c:v>
                </c:pt>
                <c:pt idx="6">
                  <c:v>2.4916999999999998</c:v>
                </c:pt>
                <c:pt idx="7">
                  <c:v>2.4663300000000001</c:v>
                </c:pt>
                <c:pt idx="8">
                  <c:v>2.3294700000000002</c:v>
                </c:pt>
                <c:pt idx="9">
                  <c:v>2.30789</c:v>
                </c:pt>
                <c:pt idx="10">
                  <c:v>2.1867200000000002</c:v>
                </c:pt>
                <c:pt idx="11">
                  <c:v>2.2917900000000002</c:v>
                </c:pt>
                <c:pt idx="12">
                  <c:v>3.0451700000000002</c:v>
                </c:pt>
                <c:pt idx="13">
                  <c:v>1.9152</c:v>
                </c:pt>
                <c:pt idx="14">
                  <c:v>1.9633700000000001</c:v>
                </c:pt>
                <c:pt idx="15">
                  <c:v>2.1323699999999999</c:v>
                </c:pt>
                <c:pt idx="16">
                  <c:v>2.15855</c:v>
                </c:pt>
                <c:pt idx="17">
                  <c:v>2.5444599999999999</c:v>
                </c:pt>
                <c:pt idx="18">
                  <c:v>2.8088199999999999</c:v>
                </c:pt>
                <c:pt idx="19">
                  <c:v>2.1188199999999999</c:v>
                </c:pt>
                <c:pt idx="20">
                  <c:v>2.2436600000000002</c:v>
                </c:pt>
                <c:pt idx="21">
                  <c:v>2.21089</c:v>
                </c:pt>
                <c:pt idx="22">
                  <c:v>1.9640500000000001</c:v>
                </c:pt>
                <c:pt idx="23">
                  <c:v>2.1387100000000001</c:v>
                </c:pt>
                <c:pt idx="24">
                  <c:v>2.04697</c:v>
                </c:pt>
                <c:pt idx="25">
                  <c:v>1.8734999999999999</c:v>
                </c:pt>
              </c:numCache>
            </c:numRef>
          </c:xVal>
          <c:yVal>
            <c:numRef>
              <c:f>Mesonet_2019!$E$4:$E$29</c:f>
              <c:numCache>
                <c:formatCode>General</c:formatCode>
                <c:ptCount val="26"/>
                <c:pt idx="0">
                  <c:v>45.314500000000002</c:v>
                </c:pt>
                <c:pt idx="1">
                  <c:v>45.956331800000001</c:v>
                </c:pt>
                <c:pt idx="2">
                  <c:v>38.762908000000003</c:v>
                </c:pt>
                <c:pt idx="3">
                  <c:v>53.167639800000003</c:v>
                </c:pt>
                <c:pt idx="4">
                  <c:v>56.251839099999998</c:v>
                </c:pt>
                <c:pt idx="5">
                  <c:v>54.026965199999999</c:v>
                </c:pt>
                <c:pt idx="6">
                  <c:v>39.396862200000001</c:v>
                </c:pt>
                <c:pt idx="7">
                  <c:v>21.164360899999998</c:v>
                </c:pt>
                <c:pt idx="8">
                  <c:v>43.915607199999997</c:v>
                </c:pt>
                <c:pt idx="9">
                  <c:v>88.329077699999999</c:v>
                </c:pt>
                <c:pt idx="10">
                  <c:v>60.7</c:v>
                </c:pt>
                <c:pt idx="11">
                  <c:v>42.7795463</c:v>
                </c:pt>
                <c:pt idx="12">
                  <c:v>40.700000000000003</c:v>
                </c:pt>
                <c:pt idx="13">
                  <c:v>50.3</c:v>
                </c:pt>
                <c:pt idx="14">
                  <c:v>88.32</c:v>
                </c:pt>
                <c:pt idx="15">
                  <c:v>73.034999999999997</c:v>
                </c:pt>
                <c:pt idx="16">
                  <c:v>31.33</c:v>
                </c:pt>
                <c:pt idx="17">
                  <c:v>44.69</c:v>
                </c:pt>
                <c:pt idx="18">
                  <c:v>61.23</c:v>
                </c:pt>
                <c:pt idx="19">
                  <c:v>39.880000000000003</c:v>
                </c:pt>
                <c:pt idx="20">
                  <c:v>28.23</c:v>
                </c:pt>
                <c:pt idx="21">
                  <c:v>40.090000000000003</c:v>
                </c:pt>
                <c:pt idx="22">
                  <c:v>78.819999999999993</c:v>
                </c:pt>
                <c:pt idx="23">
                  <c:v>79.709999999999994</c:v>
                </c:pt>
                <c:pt idx="24">
                  <c:v>30.97</c:v>
                </c:pt>
                <c:pt idx="2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B5-4573-B1EC-A89BE375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778896"/>
        <c:axId val="304763504"/>
      </c:scatterChart>
      <c:valAx>
        <c:axId val="304778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Climate Variable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63504"/>
        <c:crosses val="autoZero"/>
        <c:crossBetween val="midCat"/>
      </c:valAx>
      <c:valAx>
        <c:axId val="3047635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</a:t>
                </a:r>
                <a:r>
                  <a:rPr lang="en-US" baseline="0"/>
                  <a:t> Mean,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778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'YPO-RI'!$U$4:$U$53</c:f>
              <c:numCache>
                <c:formatCode>General</c:formatCode>
                <c:ptCount val="50"/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1.6201438848920864</c:v>
                </c:pt>
                <c:pt idx="47">
                  <c:v>1.8839517844481204</c:v>
                </c:pt>
                <c:pt idx="48">
                  <c:v>1.0071544715447156</c:v>
                </c:pt>
                <c:pt idx="49">
                  <c:v>1.2775385719411552</c:v>
                </c:pt>
              </c:numCache>
            </c:numRef>
          </c:xVal>
          <c:yVal>
            <c:numRef>
              <c:f>'YPO-RI'!$X$4:$X$53</c:f>
              <c:numCache>
                <c:formatCode>General</c:formatCode>
                <c:ptCount val="50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  <c:pt idx="49">
                  <c:v>4.7853120000000002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45N, or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1971-2019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8.5972966734207098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'YPO-RI'!$F$6:$F$53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  <c:pt idx="47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</c:numCache>
            </c:numRef>
          </c:xVal>
          <c:yVal>
            <c:numRef>
              <c:f>'YPO-RI'!$K$6:$K$53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  <c:pt idx="47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9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1971-2019</a:t>
            </a:r>
            <a:endParaRPr lang="en-US"/>
          </a:p>
        </c:rich>
      </c:tx>
      <c:layout>
        <c:manualLayout>
          <c:xMode val="edge"/>
          <c:yMode val="edge"/>
          <c:x val="0.24630954595242524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'YPO-RI'!$V$6:$V$53</c:f>
              <c:numCache>
                <c:formatCode>General</c:formatCode>
                <c:ptCount val="48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  <c:pt idx="47">
                  <c:v>2.4106296547054842</c:v>
                </c:pt>
              </c:numCache>
            </c:numRef>
          </c:xVal>
          <c:yVal>
            <c:numRef>
              <c:f>'YPO-RI'!$S$6:$S$53</c:f>
              <c:numCache>
                <c:formatCode>General</c:formatCode>
                <c:ptCount val="48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  <c:pt idx="47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 (ON)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YPO, 2011-2019</a:t>
            </a:r>
            <a:endParaRPr lang="en-US"/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5253890507781"/>
          <c:y val="6.5231481481481501E-2"/>
          <c:w val="0.84061896790460244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784301568603139E-3"/>
                  <c:y val="0.361821595217264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'YPO-RI'!$V$45:$V$53</c:f>
              <c:numCache>
                <c:formatCode>General</c:formatCode>
                <c:ptCount val="9"/>
                <c:pt idx="0">
                  <c:v>1.6245001817520897</c:v>
                </c:pt>
                <c:pt idx="1">
                  <c:v>2.2615441448097524</c:v>
                </c:pt>
                <c:pt idx="2">
                  <c:v>1.7331594958713603</c:v>
                </c:pt>
                <c:pt idx="3">
                  <c:v>0.94763343403826783</c:v>
                </c:pt>
                <c:pt idx="4">
                  <c:v>1.4061732725359521</c:v>
                </c:pt>
                <c:pt idx="5">
                  <c:v>2.7675561797752808</c:v>
                </c:pt>
                <c:pt idx="6">
                  <c:v>4.4755755193711391</c:v>
                </c:pt>
                <c:pt idx="7">
                  <c:v>1.2304330552244735</c:v>
                </c:pt>
                <c:pt idx="8">
                  <c:v>2.4106296547054842</c:v>
                </c:pt>
              </c:numCache>
            </c:numRef>
          </c:xVal>
          <c:yVal>
            <c:numRef>
              <c:f>'YPO-RI'!$R$45:$R$53</c:f>
              <c:numCache>
                <c:formatCode>General</c:formatCode>
                <c:ptCount val="9"/>
                <c:pt idx="0">
                  <c:v>3003.1679999999997</c:v>
                </c:pt>
                <c:pt idx="1">
                  <c:v>4113.9840000000004</c:v>
                </c:pt>
                <c:pt idx="2">
                  <c:v>2679.9360000000006</c:v>
                </c:pt>
                <c:pt idx="3">
                  <c:v>1897.056</c:v>
                </c:pt>
                <c:pt idx="4">
                  <c:v>2694.0480000000002</c:v>
                </c:pt>
                <c:pt idx="5">
                  <c:v>5296.7040000000006</c:v>
                </c:pt>
                <c:pt idx="6">
                  <c:v>5356.5119999999997</c:v>
                </c:pt>
                <c:pt idx="7">
                  <c:v>2081.1840000000002</c:v>
                </c:pt>
                <c:pt idx="8">
                  <c:v>4785.3119999999999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6-451C-9790-D38D1B363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123359580052493E-2"/>
              <c:y val="0.249922717993584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SBNRC_validation!$AP$38:$AP$58</c:f>
              <c:numCache>
                <c:formatCode>General</c:formatCode>
                <c:ptCount val="21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SBNRC_validation!$Y$38:$Y$58</c:f>
              <c:numCache>
                <c:formatCode>0</c:formatCode>
                <c:ptCount val="21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  <c:pt idx="20" formatCode="General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SBNRC_validation!$AE$38:$AE$58</c:f>
              <c:numCache>
                <c:formatCode>0.0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SBNRC_validation!$AK$38:$AK$58</c:f>
              <c:numCache>
                <c:formatCode>0.0</c:formatCode>
                <c:ptCount val="21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SBNRC_validation!$AL$38:$AL$58</c:f>
              <c:numCache>
                <c:formatCode>0.0</c:formatCode>
                <c:ptCount val="21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31.994</c:v>
                </c:pt>
                <c:pt idx="18">
                  <c:v>31.994</c:v>
                </c:pt>
                <c:pt idx="19">
                  <c:v>30.97</c:v>
                </c:pt>
                <c:pt idx="20">
                  <c:v>31.994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SBNRC_validation!$W$38:$W$58</c:f>
              <c:numCache>
                <c:formatCode>0.00</c:formatCode>
                <c:ptCount val="21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  <c:pt idx="20" formatCode="General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Lahoma, OK</a:t>
            </a:r>
          </a:p>
        </c:rich>
      </c:tx>
      <c:layout>
        <c:manualLayout>
          <c:xMode val="edge"/>
          <c:yMode val="edge"/>
          <c:x val="0.271017094172211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9896556391397"/>
          <c:y val="5.7835739282589678E-2"/>
          <c:w val="0.84995341451590989"/>
          <c:h val="0.79963692038495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1971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36.700000000000003</c:v>
                </c:pt>
                <c:pt idx="1">
                  <c:v>35.700000000000003</c:v>
                </c:pt>
                <c:pt idx="2">
                  <c:v>35.520000000000003</c:v>
                </c:pt>
                <c:pt idx="3">
                  <c:v>35.22</c:v>
                </c:pt>
                <c:pt idx="4">
                  <c:v>35.42</c:v>
                </c:pt>
                <c:pt idx="5">
                  <c:v>37.4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1975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26.86</c:v>
                </c:pt>
                <c:pt idx="1">
                  <c:v>34.869999999999997</c:v>
                </c:pt>
                <c:pt idx="2">
                  <c:v>39.72</c:v>
                </c:pt>
                <c:pt idx="3">
                  <c:v>46.85</c:v>
                </c:pt>
                <c:pt idx="4">
                  <c:v>51.27</c:v>
                </c:pt>
                <c:pt idx="5">
                  <c:v>50.54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5"/>
          <c:order val="2"/>
          <c:tx>
            <c:strRef>
              <c:f>'Var,  Mgmt, Dates'!$M$4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20.399999999999999</c:v>
                </c:pt>
                <c:pt idx="1">
                  <c:v>30.49</c:v>
                </c:pt>
                <c:pt idx="2">
                  <c:v>34.299999999999997</c:v>
                </c:pt>
                <c:pt idx="3">
                  <c:v>34.700000000000003</c:v>
                </c:pt>
                <c:pt idx="4">
                  <c:v>33.4</c:v>
                </c:pt>
                <c:pt idx="5">
                  <c:v>30.2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E0-4E06-8289-E830FEB4A051}"/>
            </c:ext>
          </c:extLst>
        </c:ser>
        <c:ser>
          <c:idx val="2"/>
          <c:order val="3"/>
          <c:tx>
            <c:strRef>
              <c:f>'Var,  Mgmt, Dates'!$S$4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Dates'!$S$5:$S$10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4"/>
          <c:tx>
            <c:strRef>
              <c:f>'Var,  Mgmt, Dates'!$U$4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Dates'!$U$5:$U$10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5"/>
          <c:tx>
            <c:strRef>
              <c:f>'Var,  Mgmt, Dates'!$AJ$4</c:f>
              <c:strCache>
                <c:ptCount val="1"/>
                <c:pt idx="0">
                  <c:v>2016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Dates'!$AJ$5:$AJ$10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46-425D-9F6F-69AC6761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7814002671585"/>
          <c:y val="7.4652230971128622E-2"/>
          <c:w val="0.14273000776461178"/>
          <c:h val="0.3836811023622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SBNRC_validation!$AQ$38:$AQ$58</c:f>
              <c:numCache>
                <c:formatCode>General</c:formatCode>
                <c:ptCount val="21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SBNRC_validation!$AR$38:$AR$58</c:f>
              <c:numCache>
                <c:formatCode>General</c:formatCode>
                <c:ptCount val="21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  <c:pt idx="20">
                  <c:v>34.063000000000002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SBNRC_validation!$X$38:$X$58</c:f>
              <c:numCache>
                <c:formatCode>0.0</c:formatCode>
                <c:ptCount val="21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  <c:pt idx="20" formatCode="General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9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SBNRC_validation!$S$58:$X$58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</a:t>
            </a:r>
            <a:br>
              <a:rPr lang="en-US" sz="1200" b="1"/>
            </a:br>
            <a:r>
              <a:rPr lang="en-US" sz="1200" b="1"/>
              <a:t>By-Year</a:t>
            </a:r>
            <a:r>
              <a:rPr lang="en-US" sz="1200" b="1" baseline="0"/>
              <a:t> N Response</a:t>
            </a:r>
            <a:endParaRPr lang="en-US" sz="1200" b="1"/>
          </a:p>
        </c:rich>
      </c:tx>
      <c:layout>
        <c:manualLayout>
          <c:xMode val="edge"/>
          <c:yMode val="edge"/>
          <c:x val="0.12083967609433922"/>
          <c:y val="4.9732616438133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SBNRC_validation!$Q$38</c:f>
              <c:strCache>
                <c:ptCount val="1"/>
                <c:pt idx="0">
                  <c:v>1999</c:v>
                </c:pt>
              </c:strCache>
            </c:strRef>
          </c:tx>
          <c:spPr>
            <a:ln w="15875" cap="rnd">
              <a:solidFill>
                <a:srgbClr val="FF99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rgbClr val="FF9933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3-412E-9500-255C68C19D68}"/>
            </c:ext>
          </c:extLst>
        </c:ser>
        <c:ser>
          <c:idx val="1"/>
          <c:order val="1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2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3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4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Fertilizer 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730485996127776"/>
          <c:y val="5.1342592592592592E-2"/>
          <c:w val="0.19928848841778438"/>
          <c:h val="0.41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Dates'!$AF$16:$AF$33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Dates'!$AA$13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Dates'!$AB$16:$AB$33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Dates'!$AA$16:$AA$33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20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SBNRC_2_7!$I$4:$I$53</c:f>
              <c:numCache>
                <c:formatCode>General</c:formatCode>
                <c:ptCount val="50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  <c:pt idx="48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SBNRC_2_7!$C$4:$C$53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xVal>
          <c:yVal>
            <c:numRef>
              <c:f>SBNRC_2_7!$D$4:$D$53</c:f>
              <c:numCache>
                <c:formatCode>General</c:formatCode>
                <c:ptCount val="50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  <c:pt idx="48">
                  <c:v>29.54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SBNRC_2_7!$L$57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SBNRC_2_7!$D$55:$I$55</c:f>
              <c:numCache>
                <c:formatCode>General</c:formatCode>
                <c:ptCount val="6"/>
                <c:pt idx="0">
                  <c:v>26.08985208333333</c:v>
                </c:pt>
                <c:pt idx="1">
                  <c:v>33.684545833333338</c:v>
                </c:pt>
                <c:pt idx="2">
                  <c:v>38.020852083333331</c:v>
                </c:pt>
                <c:pt idx="3">
                  <c:v>41.915508333333342</c:v>
                </c:pt>
                <c:pt idx="4">
                  <c:v>45.358537500000011</c:v>
                </c:pt>
                <c:pt idx="5">
                  <c:v>46.021745833333334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SBNRC_2_7!$D$54:$I$54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1971 -2018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SBNRC_2_7!$C$4:$C$52</c:f>
              <c:numCache>
                <c:formatCode>General</c:formatCode>
                <c:ptCount val="49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</c:numCache>
            </c:numRef>
          </c:xVal>
          <c:yVal>
            <c:numRef>
              <c:f>SBNRC_2_7!$H$4:$H$52</c:f>
              <c:numCache>
                <c:formatCode>General</c:formatCode>
                <c:ptCount val="49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  <c:pt idx="48">
                  <c:v>66.77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</a:t>
            </a:r>
            <a:r>
              <a:rPr lang="en-US" baseline="0"/>
              <a:t>Profit, $</a:t>
            </a:r>
            <a:endParaRPr lang="en-US"/>
          </a:p>
        </c:rich>
      </c:tx>
      <c:layout>
        <c:manualLayout>
          <c:xMode val="edge"/>
          <c:yMode val="edge"/>
          <c:x val="0.16521522309711287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9.3009259259259264E-2"/>
          <c:w val="0.80596062992125983"/>
          <c:h val="0.7529239574219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YR'!$I$25</c:f>
              <c:strCache>
                <c:ptCount val="1"/>
                <c:pt idx="0">
                  <c:v>Profit 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YR'!$AL$25:$BE$25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151.37199219999999</c:v>
                </c:pt>
                <c:pt idx="3">
                  <c:v>254.51190259999998</c:v>
                </c:pt>
                <c:pt idx="4">
                  <c:v>450.75552569999996</c:v>
                </c:pt>
                <c:pt idx="5">
                  <c:v>265.72141775</c:v>
                </c:pt>
                <c:pt idx="6">
                  <c:v>179.65123464999999</c:v>
                </c:pt>
                <c:pt idx="7">
                  <c:v>217.06865050000002</c:v>
                </c:pt>
                <c:pt idx="8">
                  <c:v>264.51499999999999</c:v>
                </c:pt>
                <c:pt idx="9">
                  <c:v>437.45500000000004</c:v>
                </c:pt>
                <c:pt idx="10">
                  <c:v>351.6925</c:v>
                </c:pt>
                <c:pt idx="11">
                  <c:v>116.91651965</c:v>
                </c:pt>
                <c:pt idx="12">
                  <c:v>195.79499999999999</c:v>
                </c:pt>
                <c:pt idx="13">
                  <c:v>293.57499999999999</c:v>
                </c:pt>
                <c:pt idx="14">
                  <c:v>190.31179005000001</c:v>
                </c:pt>
                <c:pt idx="15">
                  <c:v>162.28511409999999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388.40499999999997</c:v>
                </c:pt>
                <c:pt idx="19">
                  <c:v>159.125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A-4FEC-899C-FFF131B58A4D}"/>
            </c:ext>
          </c:extLst>
        </c:ser>
        <c:ser>
          <c:idx val="1"/>
          <c:order val="1"/>
          <c:tx>
            <c:strRef>
              <c:f>'N Rate Response YR'!$I$30</c:f>
              <c:strCache>
                <c:ptCount val="1"/>
                <c:pt idx="0">
                  <c:v>Profit 80 fixed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YR'!$AL$30:$BE$30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101.3511044</c:v>
                </c:pt>
                <c:pt idx="3">
                  <c:v>194.02059944999999</c:v>
                </c:pt>
                <c:pt idx="4">
                  <c:v>450.75552569999996</c:v>
                </c:pt>
                <c:pt idx="5">
                  <c:v>269.23938650000002</c:v>
                </c:pt>
                <c:pt idx="6">
                  <c:v>173.37779595000001</c:v>
                </c:pt>
                <c:pt idx="7">
                  <c:v>181.62732460000001</c:v>
                </c:pt>
                <c:pt idx="8">
                  <c:v>192.92500000000001</c:v>
                </c:pt>
                <c:pt idx="9">
                  <c:v>437.42834754999996</c:v>
                </c:pt>
                <c:pt idx="10">
                  <c:v>274.99875000000003</c:v>
                </c:pt>
                <c:pt idx="11">
                  <c:v>116.91651965</c:v>
                </c:pt>
                <c:pt idx="12">
                  <c:v>182.43375</c:v>
                </c:pt>
                <c:pt idx="13">
                  <c:v>293.57499999999999</c:v>
                </c:pt>
                <c:pt idx="14">
                  <c:v>169.5509768</c:v>
                </c:pt>
                <c:pt idx="15">
                  <c:v>110.07450424999999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352.37</c:v>
                </c:pt>
                <c:pt idx="19">
                  <c:v>126.54000000000002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A-4FEC-899C-FFF131B58A4D}"/>
            </c:ext>
          </c:extLst>
        </c:ser>
        <c:ser>
          <c:idx val="2"/>
          <c:order val="2"/>
          <c:tx>
            <c:strRef>
              <c:f>'N Rate Response YR'!$I$26</c:f>
              <c:strCache>
                <c:ptCount val="1"/>
                <c:pt idx="0">
                  <c:v>Profit SBNRC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Pr0fit,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94356955380583"/>
          <c:y val="1.4467045785943424E-2"/>
          <c:w val="0.20144597550306206"/>
          <c:h val="0.2633107319918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YR'!$I$36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YR'!$AL$36:$BE$36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YR'!$I$35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YR'!$AL$35:$BE$35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1971-2018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YR'!$K$8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YR'!$L$8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YR'!$M$8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YR'!$N$8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YR'!$O$8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YR'!$P$8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YR'!$Q$8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YR'!$R$8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YR'!$S$8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YR'!$T$8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YR'!$U$8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YR'!$V$8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YR'!$W$8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YR'!$X$8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YR'!$Y$8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YR'!$Z$8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YR'!$AA$8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YR'!$AB$8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YR'!$AC$8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YR'!$AD$8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YR'!$AE$8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YR'!$AF$8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YR'!$AH$8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YR'!$AI$8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YR'!$AJ$8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YR'!$AK$8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YR'!$AL$8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YR'!$AM$8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YR'!$AN$8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YR'!$AO$8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YR'!$AQ$8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YR'!$AR$8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YR'!$AS$8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YR'!$AT$8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YR'!$AU$8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YR'!$AV$8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YR'!$AW$8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YR'!$AX$8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YR'!$AY$8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YR'!$AZ$8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YR'!$BA$8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YR'!$BB$8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YR'!$BC$8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YR'!$BD$8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YR'!$BD$9:$BD$14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YR'!$BE$8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YR'!$BE$9:$BE$14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ser>
          <c:idx val="47"/>
          <c:order val="47"/>
          <c:tx>
            <c:strRef>
              <c:f>'N Rate Response YR'!$BF$8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YR'!$BF$9:$BF$14</c:f>
              <c:numCache>
                <c:formatCode>General</c:formatCode>
                <c:ptCount val="6"/>
                <c:pt idx="0">
                  <c:v>29.54</c:v>
                </c:pt>
                <c:pt idx="1">
                  <c:v>45.14</c:v>
                </c:pt>
                <c:pt idx="2">
                  <c:v>55.74</c:v>
                </c:pt>
                <c:pt idx="3">
                  <c:v>51.09</c:v>
                </c:pt>
                <c:pt idx="4">
                  <c:v>66.77</c:v>
                </c:pt>
                <c:pt idx="5">
                  <c:v>71.209999999999994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B0-4A4A-88CE-F341DCD58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 versus N Rate Slope</a:t>
            </a:r>
            <a:endParaRPr lang="en-US"/>
          </a:p>
        </c:rich>
      </c:tx>
      <c:layout>
        <c:manualLayout>
          <c:xMode val="edge"/>
          <c:yMode val="edge"/>
          <c:x val="0.22090175992646224"/>
          <c:y val="2.7102661467128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73849014361098"/>
          <c:y val="0.10881718579052277"/>
          <c:w val="0.81825743081029045"/>
          <c:h val="0.690608180877898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Dates'!$AF$13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643832020997374"/>
                  <c:y val="3.95065018446959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0.0111x - 0.2155</a:t>
                    </a:r>
                    <a:br>
                      <a:rPr lang="en-US" baseline="0"/>
                    </a:br>
                    <a:r>
                      <a:rPr lang="en-US" baseline="0"/>
                      <a:t>R² = 0.49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Dates'!$AA$16:$AA$36</c:f>
              <c:numCache>
                <c:formatCode>General</c:formatCode>
                <c:ptCount val="21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  <c:pt idx="18">
                  <c:v>50.53514581666667</c:v>
                </c:pt>
                <c:pt idx="19">
                  <c:v>29.013333333333335</c:v>
                </c:pt>
                <c:pt idx="20">
                  <c:v>53.24</c:v>
                </c:pt>
              </c:numCache>
            </c:numRef>
          </c:xVal>
          <c:yVal>
            <c:numRef>
              <c:f>'Var,  Mgmt, Dates'!$AF$16:$AF$36</c:f>
              <c:numCache>
                <c:formatCode>General</c:formatCode>
                <c:ptCount val="21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  <c:pt idx="20">
                  <c:v>0.38300000000000001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Yield, bu/ac</a:t>
                </a:r>
                <a:endParaRPr lang="en-US" baseline="30000"/>
              </a:p>
            </c:rich>
          </c:tx>
          <c:layout>
            <c:manualLayout>
              <c:xMode val="edge"/>
              <c:yMode val="edge"/>
              <c:x val="0.39886701662292212"/>
              <c:y val="0.882882658413290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2009_2016'!$X$3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2009_2016'!$W$4:$W$1879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2009_2016'!$X$4:$X$1879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'RI pred Nxt YR'!$J$4:$J$49</c:f>
              <c:numCache>
                <c:formatCode>General</c:formatCode>
                <c:ptCount val="46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5421.0240000000003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chart" Target="../charts/chart6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image" Target="../media/image1.png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342060</xdr:colOff>
      <xdr:row>2562</xdr:row>
      <xdr:rowOff>42021</xdr:rowOff>
    </xdr:from>
    <xdr:to>
      <xdr:col>18</xdr:col>
      <xdr:colOff>37260</xdr:colOff>
      <xdr:row>2579</xdr:row>
      <xdr:rowOff>113179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556371</xdr:colOff>
      <xdr:row>2520</xdr:row>
      <xdr:rowOff>182095</xdr:rowOff>
    </xdr:from>
    <xdr:to>
      <xdr:col>39</xdr:col>
      <xdr:colOff>251571</xdr:colOff>
      <xdr:row>2537</xdr:row>
      <xdr:rowOff>48184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156882</xdr:colOff>
      <xdr:row>2474</xdr:row>
      <xdr:rowOff>22412</xdr:rowOff>
    </xdr:from>
    <xdr:to>
      <xdr:col>41</xdr:col>
      <xdr:colOff>461682</xdr:colOff>
      <xdr:row>2491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541804</xdr:colOff>
      <xdr:row>2424</xdr:row>
      <xdr:rowOff>114301</xdr:rowOff>
    </xdr:from>
    <xdr:to>
      <xdr:col>39</xdr:col>
      <xdr:colOff>221316</xdr:colOff>
      <xdr:row>2441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2359</xdr:row>
      <xdr:rowOff>0</xdr:rowOff>
    </xdr:from>
    <xdr:to>
      <xdr:col>40</xdr:col>
      <xdr:colOff>304800</xdr:colOff>
      <xdr:row>2373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457200</xdr:colOff>
      <xdr:row>2582</xdr:row>
      <xdr:rowOff>38100</xdr:rowOff>
    </xdr:from>
    <xdr:to>
      <xdr:col>18</xdr:col>
      <xdr:colOff>152400</xdr:colOff>
      <xdr:row>2596</xdr:row>
      <xdr:rowOff>104214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64157" y="10078252"/>
          <a:ext cx="7889999" cy="3714190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85725</xdr:colOff>
      <xdr:row>7</xdr:row>
      <xdr:rowOff>115981</xdr:rowOff>
    </xdr:from>
    <xdr:to>
      <xdr:col>21</xdr:col>
      <xdr:colOff>180975</xdr:colOff>
      <xdr:row>26</xdr:row>
      <xdr:rowOff>160803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456079</xdr:colOff>
      <xdr:row>83</xdr:row>
      <xdr:rowOff>145115</xdr:rowOff>
    </xdr:from>
    <xdr:to>
      <xdr:col>35</xdr:col>
      <xdr:colOff>32497</xdr:colOff>
      <xdr:row>96</xdr:row>
      <xdr:rowOff>32496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76200</xdr:rowOff>
    </xdr:from>
    <xdr:to>
      <xdr:col>18</xdr:col>
      <xdr:colOff>647700</xdr:colOff>
      <xdr:row>14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828675</xdr:colOff>
      <xdr:row>1</xdr:row>
      <xdr:rowOff>142875</xdr:rowOff>
    </xdr:from>
    <xdr:to>
      <xdr:col>36</xdr:col>
      <xdr:colOff>371475</xdr:colOff>
      <xdr:row>15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219075</xdr:colOff>
      <xdr:row>14</xdr:row>
      <xdr:rowOff>76200</xdr:rowOff>
    </xdr:from>
    <xdr:to>
      <xdr:col>18</xdr:col>
      <xdr:colOff>600075</xdr:colOff>
      <xdr:row>28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623887</xdr:colOff>
      <xdr:row>27</xdr:row>
      <xdr:rowOff>42862</xdr:rowOff>
    </xdr:from>
    <xdr:to>
      <xdr:col>36</xdr:col>
      <xdr:colOff>166687</xdr:colOff>
      <xdr:row>40</xdr:row>
      <xdr:rowOff>185737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409574</xdr:colOff>
      <xdr:row>51</xdr:row>
      <xdr:rowOff>152400</xdr:rowOff>
    </xdr:from>
    <xdr:to>
      <xdr:col>30</xdr:col>
      <xdr:colOff>171449</xdr:colOff>
      <xdr:row>67</xdr:row>
      <xdr:rowOff>171450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428625</xdr:colOff>
      <xdr:row>68</xdr:row>
      <xdr:rowOff>171450</xdr:rowOff>
    </xdr:from>
    <xdr:to>
      <xdr:col>30</xdr:col>
      <xdr:colOff>190500</xdr:colOff>
      <xdr:row>84</xdr:row>
      <xdr:rowOff>190500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9</xdr:row>
      <xdr:rowOff>95250</xdr:rowOff>
    </xdr:from>
    <xdr:to>
      <xdr:col>23</xdr:col>
      <xdr:colOff>457200</xdr:colOff>
      <xdr:row>23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295275</xdr:colOff>
      <xdr:row>6</xdr:row>
      <xdr:rowOff>114300</xdr:rowOff>
    </xdr:from>
    <xdr:to>
      <xdr:col>36</xdr:col>
      <xdr:colOff>600075</xdr:colOff>
      <xdr:row>24</xdr:row>
      <xdr:rowOff>123825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257175</xdr:colOff>
      <xdr:row>5</xdr:row>
      <xdr:rowOff>123825</xdr:rowOff>
    </xdr:from>
    <xdr:to>
      <xdr:col>17</xdr:col>
      <xdr:colOff>561975</xdr:colOff>
      <xdr:row>23</xdr:row>
      <xdr:rowOff>133350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581025</xdr:colOff>
      <xdr:row>7</xdr:row>
      <xdr:rowOff>57150</xdr:rowOff>
    </xdr:from>
    <xdr:to>
      <xdr:col>29</xdr:col>
      <xdr:colOff>9525</xdr:colOff>
      <xdr:row>24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25</xdr:row>
      <xdr:rowOff>0</xdr:rowOff>
    </xdr:from>
    <xdr:to>
      <xdr:col>29</xdr:col>
      <xdr:colOff>38100</xdr:colOff>
      <xdr:row>41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712134</xdr:colOff>
      <xdr:row>11</xdr:row>
      <xdr:rowOff>78440</xdr:rowOff>
    </xdr:from>
    <xdr:to>
      <xdr:col>50</xdr:col>
      <xdr:colOff>72839</xdr:colOff>
      <xdr:row>35</xdr:row>
      <xdr:rowOff>7281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88526</xdr:colOff>
      <xdr:row>11</xdr:row>
      <xdr:rowOff>26893</xdr:rowOff>
    </xdr:from>
    <xdr:to>
      <xdr:col>32</xdr:col>
      <xdr:colOff>67794</xdr:colOff>
      <xdr:row>28</xdr:row>
      <xdr:rowOff>103093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328283</xdr:colOff>
      <xdr:row>11</xdr:row>
      <xdr:rowOff>95742</xdr:rowOff>
    </xdr:from>
    <xdr:to>
      <xdr:col>26</xdr:col>
      <xdr:colOff>24796</xdr:colOff>
      <xdr:row>27</xdr:row>
      <xdr:rowOff>95742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611463</xdr:colOff>
      <xdr:row>13</xdr:row>
      <xdr:rowOff>47417</xdr:rowOff>
    </xdr:from>
    <xdr:to>
      <xdr:col>42</xdr:col>
      <xdr:colOff>303350</xdr:colOff>
      <xdr:row>29</xdr:row>
      <xdr:rowOff>47418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232948</xdr:colOff>
      <xdr:row>29</xdr:row>
      <xdr:rowOff>83033</xdr:rowOff>
    </xdr:from>
    <xdr:to>
      <xdr:col>25</xdr:col>
      <xdr:colOff>537748</xdr:colOff>
      <xdr:row>45</xdr:row>
      <xdr:rowOff>109124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396324</xdr:colOff>
      <xdr:row>36</xdr:row>
      <xdr:rowOff>148259</xdr:rowOff>
    </xdr:from>
    <xdr:to>
      <xdr:col>33</xdr:col>
      <xdr:colOff>94009</xdr:colOff>
      <xdr:row>52</xdr:row>
      <xdr:rowOff>135835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914401</xdr:colOff>
      <xdr:row>11</xdr:row>
      <xdr:rowOff>123825</xdr:rowOff>
    </xdr:from>
    <xdr:to>
      <xdr:col>14</xdr:col>
      <xdr:colOff>161926</xdr:colOff>
      <xdr:row>27</xdr:row>
      <xdr:rowOff>123825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1999-2019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</xdr:row>
      <xdr:rowOff>76200</xdr:rowOff>
    </xdr:from>
    <xdr:to>
      <xdr:col>30</xdr:col>
      <xdr:colOff>130549</xdr:colOff>
      <xdr:row>26</xdr:row>
      <xdr:rowOff>50986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59</xdr:row>
      <xdr:rowOff>61705</xdr:rowOff>
    </xdr:from>
    <xdr:to>
      <xdr:col>9</xdr:col>
      <xdr:colOff>381000</xdr:colOff>
      <xdr:row>76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342486</xdr:colOff>
      <xdr:row>5</xdr:row>
      <xdr:rowOff>33959</xdr:rowOff>
    </xdr:from>
    <xdr:to>
      <xdr:col>38</xdr:col>
      <xdr:colOff>40999</xdr:colOff>
      <xdr:row>22</xdr:row>
      <xdr:rowOff>7869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57</xdr:row>
      <xdr:rowOff>100634</xdr:rowOff>
    </xdr:from>
    <xdr:to>
      <xdr:col>21</xdr:col>
      <xdr:colOff>516006</xdr:colOff>
      <xdr:row>74</xdr:row>
      <xdr:rowOff>94837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66</xdr:row>
      <xdr:rowOff>157871</xdr:rowOff>
    </xdr:from>
    <xdr:to>
      <xdr:col>21</xdr:col>
      <xdr:colOff>190390</xdr:colOff>
      <xdr:row>67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34</xdr:row>
      <xdr:rowOff>90487</xdr:rowOff>
    </xdr:from>
    <xdr:to>
      <xdr:col>12</xdr:col>
      <xdr:colOff>323850</xdr:colOff>
      <xdr:row>51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542925</xdr:colOff>
      <xdr:row>38</xdr:row>
      <xdr:rowOff>0</xdr:rowOff>
    </xdr:from>
    <xdr:to>
      <xdr:col>23</xdr:col>
      <xdr:colOff>238125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37</xdr:row>
      <xdr:rowOff>152400</xdr:rowOff>
    </xdr:from>
    <xdr:to>
      <xdr:col>31</xdr:col>
      <xdr:colOff>314325</xdr:colOff>
      <xdr:row>55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242887</xdr:colOff>
      <xdr:row>37</xdr:row>
      <xdr:rowOff>133350</xdr:rowOff>
    </xdr:from>
    <xdr:to>
      <xdr:col>44</xdr:col>
      <xdr:colOff>547687</xdr:colOff>
      <xdr:row>54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6</xdr:row>
      <xdr:rowOff>19050</xdr:rowOff>
    </xdr:from>
    <xdr:to>
      <xdr:col>16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24</xdr:row>
      <xdr:rowOff>38106</xdr:rowOff>
    </xdr:from>
    <xdr:to>
      <xdr:col>21</xdr:col>
      <xdr:colOff>0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157162</xdr:colOff>
      <xdr:row>1412</xdr:row>
      <xdr:rowOff>57150</xdr:rowOff>
    </xdr:from>
    <xdr:to>
      <xdr:col>19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1431</xdr:row>
      <xdr:rowOff>47625</xdr:rowOff>
    </xdr:from>
    <xdr:to>
      <xdr:col>19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1450</xdr:row>
      <xdr:rowOff>0</xdr:rowOff>
    </xdr:from>
    <xdr:to>
      <xdr:col>19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629900" y="9420225"/>
          <a:ext cx="9330018" cy="4181475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190500</xdr:colOff>
      <xdr:row>42</xdr:row>
      <xdr:rowOff>12326</xdr:rowOff>
    </xdr:from>
    <xdr:to>
      <xdr:col>27</xdr:col>
      <xdr:colOff>930088</xdr:colOff>
      <xdr:row>58</xdr:row>
      <xdr:rowOff>88526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381000</xdr:colOff>
      <xdr:row>2</xdr:row>
      <xdr:rowOff>4762</xdr:rowOff>
    </xdr:from>
    <xdr:to>
      <xdr:col>27</xdr:col>
      <xdr:colOff>104775</xdr:colOff>
      <xdr:row>18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514350</xdr:colOff>
      <xdr:row>19</xdr:row>
      <xdr:rowOff>114300</xdr:rowOff>
    </xdr:from>
    <xdr:to>
      <xdr:col>27</xdr:col>
      <xdr:colOff>238125</xdr:colOff>
      <xdr:row>35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291340</xdr:colOff>
      <xdr:row>0</xdr:row>
      <xdr:rowOff>91109</xdr:rowOff>
    </xdr:from>
    <xdr:to>
      <xdr:col>23</xdr:col>
      <xdr:colOff>256762</xdr:colOff>
      <xdr:row>16</xdr:row>
      <xdr:rowOff>35408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227772</xdr:colOff>
      <xdr:row>25</xdr:row>
      <xdr:rowOff>90280</xdr:rowOff>
    </xdr:from>
    <xdr:to>
      <xdr:col>19</xdr:col>
      <xdr:colOff>128381</xdr:colOff>
      <xdr:row>39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857251</xdr:colOff>
      <xdr:row>53</xdr:row>
      <xdr:rowOff>139975</xdr:rowOff>
    </xdr:from>
    <xdr:to>
      <xdr:col>21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505239</xdr:colOff>
      <xdr:row>33</xdr:row>
      <xdr:rowOff>152399</xdr:rowOff>
    </xdr:from>
    <xdr:to>
      <xdr:col>19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579783</xdr:colOff>
      <xdr:row>53</xdr:row>
      <xdr:rowOff>135834</xdr:rowOff>
    </xdr:from>
    <xdr:to>
      <xdr:col>15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480391</xdr:colOff>
      <xdr:row>32</xdr:row>
      <xdr:rowOff>115126</xdr:rowOff>
    </xdr:from>
    <xdr:to>
      <xdr:col>20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314739</xdr:colOff>
      <xdr:row>17</xdr:row>
      <xdr:rowOff>66261</xdr:rowOff>
    </xdr:from>
    <xdr:to>
      <xdr:col>23</xdr:col>
      <xdr:colOff>280161</xdr:colOff>
      <xdr:row>33</xdr:row>
      <xdr:rowOff>2277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811696</xdr:colOff>
      <xdr:row>35</xdr:row>
      <xdr:rowOff>160682</xdr:rowOff>
    </xdr:from>
    <xdr:to>
      <xdr:col>18</xdr:col>
      <xdr:colOff>712304</xdr:colOff>
      <xdr:row>50</xdr:row>
      <xdr:rowOff>46382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247650</xdr:colOff>
      <xdr:row>15</xdr:row>
      <xdr:rowOff>128587</xdr:rowOff>
    </xdr:from>
    <xdr:to>
      <xdr:col>62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230281</xdr:colOff>
      <xdr:row>30</xdr:row>
      <xdr:rowOff>126906</xdr:rowOff>
    </xdr:from>
    <xdr:to>
      <xdr:col>62</xdr:col>
      <xdr:colOff>530599</xdr:colOff>
      <xdr:row>45</xdr:row>
      <xdr:rowOff>12606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447675</xdr:colOff>
      <xdr:row>9</xdr:row>
      <xdr:rowOff>33337</xdr:rowOff>
    </xdr:from>
    <xdr:to>
      <xdr:col>71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26</xdr:row>
      <xdr:rowOff>0</xdr:rowOff>
    </xdr:from>
    <xdr:to>
      <xdr:col>71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514350</xdr:colOff>
      <xdr:row>41</xdr:row>
      <xdr:rowOff>123825</xdr:rowOff>
    </xdr:from>
    <xdr:to>
      <xdr:col>71</xdr:col>
      <xdr:colOff>209550</xdr:colOff>
      <xdr:row>60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246248</xdr:colOff>
      <xdr:row>45</xdr:row>
      <xdr:rowOff>128026</xdr:rowOff>
    </xdr:from>
    <xdr:to>
      <xdr:col>62</xdr:col>
      <xdr:colOff>546566</xdr:colOff>
      <xdr:row>64</xdr:row>
      <xdr:rowOff>13726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271462</xdr:colOff>
      <xdr:row>0</xdr:row>
      <xdr:rowOff>119062</xdr:rowOff>
    </xdr:from>
    <xdr:to>
      <xdr:col>62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256211</xdr:colOff>
      <xdr:row>15</xdr:row>
      <xdr:rowOff>167525</xdr:rowOff>
    </xdr:from>
    <xdr:to>
      <xdr:col>22</xdr:col>
      <xdr:colOff>20167</xdr:colOff>
      <xdr:row>31</xdr:row>
      <xdr:rowOff>104612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66</xdr:row>
      <xdr:rowOff>186018</xdr:rowOff>
    </xdr:from>
    <xdr:to>
      <xdr:col>12</xdr:col>
      <xdr:colOff>56029</xdr:colOff>
      <xdr:row>81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629929</xdr:colOff>
      <xdr:row>33</xdr:row>
      <xdr:rowOff>105657</xdr:rowOff>
    </xdr:from>
    <xdr:to>
      <xdr:col>45</xdr:col>
      <xdr:colOff>498660</xdr:colOff>
      <xdr:row>49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627530</xdr:colOff>
      <xdr:row>17</xdr:row>
      <xdr:rowOff>0</xdr:rowOff>
    </xdr:from>
    <xdr:to>
      <xdr:col>45</xdr:col>
      <xdr:colOff>496261</xdr:colOff>
      <xdr:row>32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291353</xdr:colOff>
      <xdr:row>0</xdr:row>
      <xdr:rowOff>33618</xdr:rowOff>
    </xdr:from>
    <xdr:to>
      <xdr:col>54</xdr:col>
      <xdr:colOff>384201</xdr:colOff>
      <xdr:row>15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0</xdr:colOff>
      <xdr:row>17</xdr:row>
      <xdr:rowOff>0</xdr:rowOff>
    </xdr:from>
    <xdr:to>
      <xdr:col>55</xdr:col>
      <xdr:colOff>92848</xdr:colOff>
      <xdr:row>32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34</xdr:row>
      <xdr:rowOff>0</xdr:rowOff>
    </xdr:from>
    <xdr:to>
      <xdr:col>55</xdr:col>
      <xdr:colOff>92848</xdr:colOff>
      <xdr:row>49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93"/>
  <sheetViews>
    <sheetView zoomScaleNormal="100" workbookViewId="0">
      <pane ySplit="3" topLeftCell="A2676" activePane="bottomLeft" state="frozen"/>
      <selection activeCell="Z6" sqref="Z6"/>
      <selection pane="bottomLeft" activeCell="E2694" sqref="E2694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s="177" t="s">
        <v>21</v>
      </c>
      <c r="F1" s="177"/>
      <c r="G1" s="177"/>
      <c r="H1" s="177"/>
      <c r="I1" s="177"/>
      <c r="J1" s="29"/>
      <c r="K1" s="29"/>
    </row>
    <row r="2" spans="1:31">
      <c r="H2" s="391" t="s">
        <v>784</v>
      </c>
      <c r="N2" s="143" t="s">
        <v>177</v>
      </c>
      <c r="O2" s="143" t="s">
        <v>179</v>
      </c>
      <c r="P2" s="143" t="s">
        <v>178</v>
      </c>
      <c r="Q2" s="143" t="s">
        <v>178</v>
      </c>
      <c r="T2" s="340"/>
      <c r="U2" s="340"/>
      <c r="X2" s="342"/>
      <c r="Y2" s="342" t="s">
        <v>152</v>
      </c>
      <c r="Z2" s="343"/>
      <c r="AA2" s="343" t="s">
        <v>152</v>
      </c>
      <c r="AB2" s="344"/>
      <c r="AC2" s="344"/>
      <c r="AD2" s="345"/>
      <c r="AE2" s="345"/>
    </row>
    <row r="3" spans="1:31">
      <c r="A3" s="346" t="s">
        <v>137</v>
      </c>
      <c r="B3" s="347" t="s">
        <v>124</v>
      </c>
      <c r="C3" s="347" t="s">
        <v>192</v>
      </c>
      <c r="D3" s="347" t="s">
        <v>193</v>
      </c>
      <c r="E3" s="347" t="s">
        <v>5</v>
      </c>
      <c r="F3" s="347" t="s">
        <v>6</v>
      </c>
      <c r="G3" s="347" t="s">
        <v>7</v>
      </c>
      <c r="H3" s="392" t="s">
        <v>8</v>
      </c>
      <c r="I3" s="347" t="s">
        <v>9</v>
      </c>
      <c r="J3" s="348" t="s">
        <v>10</v>
      </c>
      <c r="K3" s="348" t="s">
        <v>11</v>
      </c>
      <c r="L3" s="348" t="s">
        <v>12</v>
      </c>
      <c r="M3" s="348" t="s">
        <v>14</v>
      </c>
      <c r="N3" s="348" t="s">
        <v>15</v>
      </c>
      <c r="O3" s="348" t="s">
        <v>16</v>
      </c>
      <c r="P3" s="348" t="s">
        <v>19</v>
      </c>
      <c r="Q3" s="348" t="s">
        <v>20</v>
      </c>
      <c r="R3" s="348" t="s">
        <v>18</v>
      </c>
      <c r="S3" s="349" t="s">
        <v>13</v>
      </c>
      <c r="T3" s="340" t="s">
        <v>262</v>
      </c>
      <c r="U3" s="340" t="s">
        <v>263</v>
      </c>
      <c r="V3" s="143" t="s">
        <v>264</v>
      </c>
      <c r="W3" s="143" t="s">
        <v>265</v>
      </c>
      <c r="X3" s="341" t="s">
        <v>266</v>
      </c>
      <c r="Y3" s="342" t="s">
        <v>267</v>
      </c>
      <c r="Z3" s="343" t="s">
        <v>199</v>
      </c>
      <c r="AA3" s="343" t="s">
        <v>326</v>
      </c>
      <c r="AB3" s="344" t="s">
        <v>200</v>
      </c>
      <c r="AC3" s="344" t="s">
        <v>152</v>
      </c>
      <c r="AD3" s="345" t="s">
        <v>189</v>
      </c>
      <c r="AE3" s="345" t="s">
        <v>152</v>
      </c>
    </row>
    <row r="4" spans="1:31">
      <c r="A4" s="353" t="s">
        <v>412</v>
      </c>
      <c r="B4" s="353" t="s">
        <v>413</v>
      </c>
      <c r="C4" s="353" t="s">
        <v>414</v>
      </c>
      <c r="D4" s="353" t="s">
        <v>414</v>
      </c>
      <c r="E4" s="353" t="s">
        <v>320</v>
      </c>
      <c r="F4" s="353" t="s">
        <v>329</v>
      </c>
      <c r="G4" s="353" t="s">
        <v>1</v>
      </c>
      <c r="H4" s="353" t="s">
        <v>321</v>
      </c>
      <c r="I4" s="353" t="s">
        <v>330</v>
      </c>
      <c r="J4" s="354" t="s">
        <v>415</v>
      </c>
      <c r="K4" s="354" t="s">
        <v>416</v>
      </c>
      <c r="L4" s="354" t="s">
        <v>417</v>
      </c>
      <c r="M4" s="354" t="s">
        <v>421</v>
      </c>
      <c r="N4" s="354" t="s">
        <v>419</v>
      </c>
      <c r="O4" s="354" t="s">
        <v>420</v>
      </c>
      <c r="P4" s="354" t="s">
        <v>418</v>
      </c>
      <c r="Q4" s="354" t="s">
        <v>422</v>
      </c>
      <c r="R4" s="354" t="s">
        <v>423</v>
      </c>
      <c r="S4" s="354" t="s">
        <v>424</v>
      </c>
      <c r="T4" s="340" t="s">
        <v>425</v>
      </c>
      <c r="U4" s="340" t="s">
        <v>426</v>
      </c>
      <c r="V4" s="143" t="s">
        <v>427</v>
      </c>
      <c r="W4" s="143" t="s">
        <v>428</v>
      </c>
      <c r="X4" s="341" t="s">
        <v>429</v>
      </c>
      <c r="Y4" s="342" t="s">
        <v>430</v>
      </c>
      <c r="Z4" s="343" t="s">
        <v>431</v>
      </c>
      <c r="AA4" s="343" t="s">
        <v>432</v>
      </c>
      <c r="AB4" s="344" t="s">
        <v>433</v>
      </c>
      <c r="AC4" s="344" t="s">
        <v>434</v>
      </c>
      <c r="AD4" s="345" t="s">
        <v>435</v>
      </c>
      <c r="AE4" s="345" t="s">
        <v>436</v>
      </c>
    </row>
    <row r="5" spans="1:31">
      <c r="A5" t="s">
        <v>143</v>
      </c>
      <c r="B5" t="s">
        <v>168</v>
      </c>
      <c r="C5" s="216" t="s">
        <v>260</v>
      </c>
      <c r="D5" s="216" t="s">
        <v>260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16" t="s">
        <v>260</v>
      </c>
      <c r="D6" s="216" t="s">
        <v>260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16" t="s">
        <v>260</v>
      </c>
      <c r="D7" s="216" t="s">
        <v>260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16" t="s">
        <v>260</v>
      </c>
      <c r="D8" s="216" t="s">
        <v>260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16" t="s">
        <v>260</v>
      </c>
      <c r="D9" s="216" t="s">
        <v>260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16" t="s">
        <v>260</v>
      </c>
      <c r="D10" s="216" t="s">
        <v>260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16" t="s">
        <v>260</v>
      </c>
      <c r="D11" s="216" t="s">
        <v>260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16" t="s">
        <v>260</v>
      </c>
      <c r="D12" s="216" t="s">
        <v>260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16" t="s">
        <v>260</v>
      </c>
      <c r="D13" s="216" t="s">
        <v>260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16" t="s">
        <v>260</v>
      </c>
      <c r="D14" s="216" t="s">
        <v>260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16" t="s">
        <v>260</v>
      </c>
      <c r="D15" s="216" t="s">
        <v>260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16" t="s">
        <v>260</v>
      </c>
      <c r="D16" s="216" t="s">
        <v>260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16" t="s">
        <v>260</v>
      </c>
      <c r="D17" s="216" t="s">
        <v>260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16" t="s">
        <v>260</v>
      </c>
      <c r="D18" s="216" t="s">
        <v>260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16" t="s">
        <v>260</v>
      </c>
      <c r="D19" s="216" t="s">
        <v>260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16" t="s">
        <v>260</v>
      </c>
      <c r="D20" s="216" t="s">
        <v>260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16" t="s">
        <v>260</v>
      </c>
      <c r="D21" s="216" t="s">
        <v>260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16" t="s">
        <v>260</v>
      </c>
      <c r="D22" s="216" t="s">
        <v>260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16" t="s">
        <v>260</v>
      </c>
      <c r="D23" s="216" t="s">
        <v>260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16" t="s">
        <v>260</v>
      </c>
      <c r="D24" s="216" t="s">
        <v>260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16" t="s">
        <v>260</v>
      </c>
      <c r="D25" s="216" t="s">
        <v>260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16" t="s">
        <v>260</v>
      </c>
      <c r="D26" s="216" t="s">
        <v>260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16" t="s">
        <v>260</v>
      </c>
      <c r="D27" s="216" t="s">
        <v>260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16" t="s">
        <v>260</v>
      </c>
      <c r="D28" s="216" t="s">
        <v>260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16" t="s">
        <v>260</v>
      </c>
      <c r="D29" s="216" t="s">
        <v>260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16" t="s">
        <v>260</v>
      </c>
      <c r="D30" s="216" t="s">
        <v>260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16" t="s">
        <v>260</v>
      </c>
      <c r="D31" s="216" t="s">
        <v>260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16" t="s">
        <v>260</v>
      </c>
      <c r="D32" s="216" t="s">
        <v>260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16" t="s">
        <v>260</v>
      </c>
      <c r="D33" s="216" t="s">
        <v>260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16" t="s">
        <v>260</v>
      </c>
      <c r="D34" s="216" t="s">
        <v>260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16" t="s">
        <v>260</v>
      </c>
      <c r="D35" s="216" t="s">
        <v>260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16" t="s">
        <v>260</v>
      </c>
      <c r="D36" s="216" t="s">
        <v>260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16" t="s">
        <v>260</v>
      </c>
      <c r="D37" s="216" t="s">
        <v>260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16" t="s">
        <v>260</v>
      </c>
      <c r="D38" s="216" t="s">
        <v>260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16" t="s">
        <v>260</v>
      </c>
      <c r="D39" s="216" t="s">
        <v>260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16" t="s">
        <v>260</v>
      </c>
      <c r="D40" s="216" t="s">
        <v>260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16" t="s">
        <v>260</v>
      </c>
      <c r="D41" s="216" t="s">
        <v>260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16" t="s">
        <v>260</v>
      </c>
      <c r="D42" s="216" t="s">
        <v>260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16" t="s">
        <v>260</v>
      </c>
      <c r="D43" s="216" t="s">
        <v>260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16" t="s">
        <v>260</v>
      </c>
      <c r="D44" s="216" t="s">
        <v>260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16" t="s">
        <v>260</v>
      </c>
      <c r="D45" s="216" t="s">
        <v>260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16" t="s">
        <v>260</v>
      </c>
      <c r="D46" s="216" t="s">
        <v>260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16" t="s">
        <v>260</v>
      </c>
      <c r="D47" s="216" t="s">
        <v>260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16" t="s">
        <v>260</v>
      </c>
      <c r="D48" s="216" t="s">
        <v>260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16" t="s">
        <v>260</v>
      </c>
      <c r="D49" s="216" t="s">
        <v>260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16" t="s">
        <v>260</v>
      </c>
      <c r="D50" s="216" t="s">
        <v>260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16" t="s">
        <v>260</v>
      </c>
      <c r="D51" s="216" t="s">
        <v>260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16" t="s">
        <v>260</v>
      </c>
      <c r="D52" s="216" t="s">
        <v>260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16" t="s">
        <v>260</v>
      </c>
      <c r="D53" s="216" t="s">
        <v>260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16" t="s">
        <v>260</v>
      </c>
      <c r="D54" s="216" t="s">
        <v>260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16" t="s">
        <v>260</v>
      </c>
      <c r="D55" s="216" t="s">
        <v>260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16" t="s">
        <v>260</v>
      </c>
      <c r="D56" s="216" t="s">
        <v>260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16" t="s">
        <v>260</v>
      </c>
      <c r="D57" s="216" t="s">
        <v>260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16" t="s">
        <v>260</v>
      </c>
      <c r="D58" s="216" t="s">
        <v>260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16" t="s">
        <v>260</v>
      </c>
      <c r="D59" s="216" t="s">
        <v>260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16" t="s">
        <v>260</v>
      </c>
      <c r="D60" s="216" t="s">
        <v>260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16" t="s">
        <v>260</v>
      </c>
      <c r="D61" s="216" t="s">
        <v>260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16" t="s">
        <v>260</v>
      </c>
      <c r="D62" s="216" t="s">
        <v>260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16" t="s">
        <v>260</v>
      </c>
      <c r="D63" s="216" t="s">
        <v>260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16" t="s">
        <v>260</v>
      </c>
      <c r="D64" s="216" t="s">
        <v>260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16" t="s">
        <v>260</v>
      </c>
      <c r="D65" s="216" t="s">
        <v>260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16" t="s">
        <v>260</v>
      </c>
      <c r="D66" s="216" t="s">
        <v>260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16" t="s">
        <v>260</v>
      </c>
      <c r="D67" s="216" t="s">
        <v>260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16" t="s">
        <v>260</v>
      </c>
      <c r="D68" s="216" t="s">
        <v>260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16" t="s">
        <v>260</v>
      </c>
      <c r="D69" s="216" t="s">
        <v>260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16" t="s">
        <v>260</v>
      </c>
      <c r="D70" s="216" t="s">
        <v>260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16" t="s">
        <v>260</v>
      </c>
      <c r="D71" s="216" t="s">
        <v>260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16" t="s">
        <v>260</v>
      </c>
      <c r="D72" s="216" t="s">
        <v>260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16" t="s">
        <v>260</v>
      </c>
      <c r="D73" s="216" t="s">
        <v>260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16" t="s">
        <v>260</v>
      </c>
      <c r="D74" s="216" t="s">
        <v>260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16" t="s">
        <v>260</v>
      </c>
      <c r="D75" s="216" t="s">
        <v>260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16" t="s">
        <v>260</v>
      </c>
      <c r="D76" s="216" t="s">
        <v>260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16" t="s">
        <v>260</v>
      </c>
      <c r="D77" s="216" t="s">
        <v>260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16" t="s">
        <v>260</v>
      </c>
      <c r="D78" s="216" t="s">
        <v>260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16" t="s">
        <v>260</v>
      </c>
      <c r="D79" s="216" t="s">
        <v>260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16" t="s">
        <v>260</v>
      </c>
      <c r="D80" s="216" t="s">
        <v>260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16" t="s">
        <v>260</v>
      </c>
      <c r="D81" s="216" t="s">
        <v>260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16" t="s">
        <v>260</v>
      </c>
      <c r="D82" s="216" t="s">
        <v>260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16" t="s">
        <v>260</v>
      </c>
      <c r="D83" s="216" t="s">
        <v>260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16" t="s">
        <v>260</v>
      </c>
      <c r="D84" s="216" t="s">
        <v>260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16" t="s">
        <v>260</v>
      </c>
      <c r="D85" s="216" t="s">
        <v>260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16" t="s">
        <v>260</v>
      </c>
      <c r="D86" s="216" t="s">
        <v>260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16" t="s">
        <v>260</v>
      </c>
      <c r="D87" s="216" t="s">
        <v>260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16" t="s">
        <v>260</v>
      </c>
      <c r="D88" s="216" t="s">
        <v>260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16" t="s">
        <v>260</v>
      </c>
      <c r="D89" s="216" t="s">
        <v>260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16" t="s">
        <v>260</v>
      </c>
      <c r="D90" s="216" t="s">
        <v>260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16" t="s">
        <v>260</v>
      </c>
      <c r="D91" s="216" t="s">
        <v>260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16" t="s">
        <v>260</v>
      </c>
      <c r="D92" s="216" t="s">
        <v>260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16" t="s">
        <v>260</v>
      </c>
      <c r="D93" s="216" t="s">
        <v>260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16" t="s">
        <v>260</v>
      </c>
      <c r="D94" s="216" t="s">
        <v>260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16" t="s">
        <v>260</v>
      </c>
      <c r="D95" s="216" t="s">
        <v>260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16" t="s">
        <v>260</v>
      </c>
      <c r="D96" s="216" t="s">
        <v>260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16" t="s">
        <v>260</v>
      </c>
      <c r="D97" s="216" t="s">
        <v>260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16" t="s">
        <v>260</v>
      </c>
      <c r="D98" s="216" t="s">
        <v>260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16" t="s">
        <v>260</v>
      </c>
      <c r="D99" s="216" t="s">
        <v>260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16" t="s">
        <v>260</v>
      </c>
      <c r="D100" s="216" t="s">
        <v>260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16" t="s">
        <v>260</v>
      </c>
      <c r="D101" s="216" t="s">
        <v>260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16" t="s">
        <v>260</v>
      </c>
      <c r="D102" s="216" t="s">
        <v>260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16" t="s">
        <v>260</v>
      </c>
      <c r="D103" s="216" t="s">
        <v>260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16" t="s">
        <v>260</v>
      </c>
      <c r="D104" s="216" t="s">
        <v>260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16" t="s">
        <v>260</v>
      </c>
      <c r="D105" s="216" t="s">
        <v>260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16" t="s">
        <v>260</v>
      </c>
      <c r="D106" s="216" t="s">
        <v>260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16" t="s">
        <v>260</v>
      </c>
      <c r="D107" s="216" t="s">
        <v>260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16" t="s">
        <v>260</v>
      </c>
      <c r="D108" s="216" t="s">
        <v>260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16" t="s">
        <v>260</v>
      </c>
      <c r="D109" s="216" t="s">
        <v>260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16" t="s">
        <v>260</v>
      </c>
      <c r="D110" s="216" t="s">
        <v>260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16" t="s">
        <v>260</v>
      </c>
      <c r="D111" s="216" t="s">
        <v>260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16" t="s">
        <v>260</v>
      </c>
      <c r="D112" s="216" t="s">
        <v>260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16" t="s">
        <v>260</v>
      </c>
      <c r="D113" s="216" t="s">
        <v>260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16" t="s">
        <v>260</v>
      </c>
      <c r="D114" s="216" t="s">
        <v>260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16" t="s">
        <v>260</v>
      </c>
      <c r="D115" s="216" t="s">
        <v>260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16" t="s">
        <v>260</v>
      </c>
      <c r="D116" s="216" t="s">
        <v>260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16" t="s">
        <v>260</v>
      </c>
      <c r="D117" s="216" t="s">
        <v>260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16" t="s">
        <v>260</v>
      </c>
      <c r="D118" s="216" t="s">
        <v>260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16" t="s">
        <v>260</v>
      </c>
      <c r="D119" s="216" t="s">
        <v>260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16" t="s">
        <v>260</v>
      </c>
      <c r="D120" s="216" t="s">
        <v>260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16" t="s">
        <v>260</v>
      </c>
      <c r="D121" s="216" t="s">
        <v>260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16" t="s">
        <v>260</v>
      </c>
      <c r="D122" s="216" t="s">
        <v>260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16" t="s">
        <v>260</v>
      </c>
      <c r="D123" s="216" t="s">
        <v>260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16" t="s">
        <v>260</v>
      </c>
      <c r="D124" s="216" t="s">
        <v>260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16" t="s">
        <v>260</v>
      </c>
      <c r="D125" s="216" t="s">
        <v>260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16" t="s">
        <v>260</v>
      </c>
      <c r="D126" s="216" t="s">
        <v>260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16" t="s">
        <v>260</v>
      </c>
      <c r="D127" s="216" t="s">
        <v>260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16" t="s">
        <v>260</v>
      </c>
      <c r="D128" s="216" t="s">
        <v>260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16" t="s">
        <v>260</v>
      </c>
      <c r="D129" s="216" t="s">
        <v>260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16" t="s">
        <v>260</v>
      </c>
      <c r="D130" s="216" t="s">
        <v>260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16" t="s">
        <v>260</v>
      </c>
      <c r="D131" s="216" t="s">
        <v>260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16" t="s">
        <v>260</v>
      </c>
      <c r="D132" s="216" t="s">
        <v>260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16" t="s">
        <v>260</v>
      </c>
      <c r="D133" s="216" t="s">
        <v>260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16" t="s">
        <v>260</v>
      </c>
      <c r="D134" s="216" t="s">
        <v>260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16" t="s">
        <v>260</v>
      </c>
      <c r="D135" s="216" t="s">
        <v>260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16" t="s">
        <v>260</v>
      </c>
      <c r="D136" s="216" t="s">
        <v>260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16" t="s">
        <v>260</v>
      </c>
      <c r="D137" s="216" t="s">
        <v>260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16" t="s">
        <v>260</v>
      </c>
      <c r="D138" s="216" t="s">
        <v>260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16" t="s">
        <v>260</v>
      </c>
      <c r="D139" s="216" t="s">
        <v>260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16" t="s">
        <v>260</v>
      </c>
      <c r="D140" s="216" t="s">
        <v>260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16" t="s">
        <v>260</v>
      </c>
      <c r="D141" s="216" t="s">
        <v>260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16" t="s">
        <v>260</v>
      </c>
      <c r="D142" s="216" t="s">
        <v>260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16" t="s">
        <v>260</v>
      </c>
      <c r="D143" s="216" t="s">
        <v>260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16" t="s">
        <v>260</v>
      </c>
      <c r="D144" s="216" t="s">
        <v>260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16" t="s">
        <v>260</v>
      </c>
      <c r="D145" s="216" t="s">
        <v>260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16" t="s">
        <v>260</v>
      </c>
      <c r="D146" s="216" t="s">
        <v>260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16" t="s">
        <v>260</v>
      </c>
      <c r="D147" s="216" t="s">
        <v>260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16" t="s">
        <v>260</v>
      </c>
      <c r="D148" s="216" t="s">
        <v>260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16" t="s">
        <v>260</v>
      </c>
      <c r="D149" s="216" t="s">
        <v>260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16" t="s">
        <v>260</v>
      </c>
      <c r="D150" s="216" t="s">
        <v>260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16" t="s">
        <v>260</v>
      </c>
      <c r="D151" s="216" t="s">
        <v>260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16" t="s">
        <v>260</v>
      </c>
      <c r="D152" s="216" t="s">
        <v>260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16" t="s">
        <v>260</v>
      </c>
      <c r="D153" s="216" t="s">
        <v>260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16" t="s">
        <v>260</v>
      </c>
      <c r="D154" s="216" t="s">
        <v>260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16" t="s">
        <v>260</v>
      </c>
      <c r="D155" s="216" t="s">
        <v>260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16" t="s">
        <v>260</v>
      </c>
      <c r="D156" s="216" t="s">
        <v>260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16" t="s">
        <v>260</v>
      </c>
      <c r="D157" s="216" t="s">
        <v>260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16" t="s">
        <v>260</v>
      </c>
      <c r="D158" s="216" t="s">
        <v>260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16" t="s">
        <v>260</v>
      </c>
      <c r="D159" s="216" t="s">
        <v>260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16" t="s">
        <v>260</v>
      </c>
      <c r="D160" s="216" t="s">
        <v>260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16" t="s">
        <v>260</v>
      </c>
      <c r="D161" s="216" t="s">
        <v>260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16" t="s">
        <v>260</v>
      </c>
      <c r="D162" s="216" t="s">
        <v>260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16" t="s">
        <v>260</v>
      </c>
      <c r="D163" s="216" t="s">
        <v>260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16" t="s">
        <v>260</v>
      </c>
      <c r="D164" s="216" t="s">
        <v>260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16" t="s">
        <v>260</v>
      </c>
      <c r="D165" s="216" t="s">
        <v>260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16" t="s">
        <v>260</v>
      </c>
      <c r="D166" s="216" t="s">
        <v>260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16" t="s">
        <v>260</v>
      </c>
      <c r="D167" s="216" t="s">
        <v>260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16" t="s">
        <v>260</v>
      </c>
      <c r="D168" s="216" t="s">
        <v>260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16" t="s">
        <v>260</v>
      </c>
      <c r="D169" s="216" t="s">
        <v>260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16" t="s">
        <v>260</v>
      </c>
      <c r="D170" s="216" t="s">
        <v>260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16" t="s">
        <v>260</v>
      </c>
      <c r="D171" s="216" t="s">
        <v>260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16" t="s">
        <v>260</v>
      </c>
      <c r="D172" s="216" t="s">
        <v>260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16" t="s">
        <v>260</v>
      </c>
      <c r="D173" s="216" t="s">
        <v>260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16" t="s">
        <v>260</v>
      </c>
      <c r="D174" s="216" t="s">
        <v>260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16" t="s">
        <v>260</v>
      </c>
      <c r="D175" s="216" t="s">
        <v>260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16" t="s">
        <v>260</v>
      </c>
      <c r="D176" s="216" t="s">
        <v>260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16" t="s">
        <v>260</v>
      </c>
      <c r="D177" s="216" t="s">
        <v>260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16" t="s">
        <v>260</v>
      </c>
      <c r="D178" s="216" t="s">
        <v>260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16" t="s">
        <v>260</v>
      </c>
      <c r="D179" s="216" t="s">
        <v>260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16" t="s">
        <v>260</v>
      </c>
      <c r="D180" s="216" t="s">
        <v>260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16" t="s">
        <v>260</v>
      </c>
      <c r="D181" s="216" t="s">
        <v>260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16" t="s">
        <v>260</v>
      </c>
      <c r="D182" s="216" t="s">
        <v>260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16" t="s">
        <v>260</v>
      </c>
      <c r="D183" s="216" t="s">
        <v>260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16" t="s">
        <v>260</v>
      </c>
      <c r="D184" s="216" t="s">
        <v>260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16" t="s">
        <v>260</v>
      </c>
      <c r="D185" s="216" t="s">
        <v>260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16" t="s">
        <v>260</v>
      </c>
      <c r="D186" s="216" t="s">
        <v>260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16" t="s">
        <v>260</v>
      </c>
      <c r="D187" s="216" t="s">
        <v>260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16" t="s">
        <v>260</v>
      </c>
      <c r="D188" s="216" t="s">
        <v>260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16" t="s">
        <v>260</v>
      </c>
      <c r="D189" s="216" t="s">
        <v>260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16" t="s">
        <v>260</v>
      </c>
      <c r="D190" s="216" t="s">
        <v>260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16" t="s">
        <v>260</v>
      </c>
      <c r="D191" s="216" t="s">
        <v>260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16" t="s">
        <v>260</v>
      </c>
      <c r="D192" s="216" t="s">
        <v>260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16" t="s">
        <v>260</v>
      </c>
      <c r="D193" s="216" t="s">
        <v>260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16" t="s">
        <v>260</v>
      </c>
      <c r="D194" s="216" t="s">
        <v>260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16" t="s">
        <v>260</v>
      </c>
      <c r="D195" s="216" t="s">
        <v>260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16" t="s">
        <v>260</v>
      </c>
      <c r="D196" s="216" t="s">
        <v>260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16" t="s">
        <v>260</v>
      </c>
      <c r="D197" s="216" t="s">
        <v>260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16" t="s">
        <v>260</v>
      </c>
      <c r="D198" s="216" t="s">
        <v>260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16" t="s">
        <v>260</v>
      </c>
      <c r="D199" s="216" t="s">
        <v>260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16" t="s">
        <v>260</v>
      </c>
      <c r="D200" s="216" t="s">
        <v>260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16" t="s">
        <v>260</v>
      </c>
      <c r="D201" s="216" t="s">
        <v>260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16" t="s">
        <v>260</v>
      </c>
      <c r="D202" s="216" t="s">
        <v>260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16" t="s">
        <v>260</v>
      </c>
      <c r="D203" s="216" t="s">
        <v>260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16" t="s">
        <v>260</v>
      </c>
      <c r="D204" s="216" t="s">
        <v>260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16" t="s">
        <v>260</v>
      </c>
      <c r="D205" s="216" t="s">
        <v>260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16" t="s">
        <v>260</v>
      </c>
      <c r="D206" s="216" t="s">
        <v>260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16" t="s">
        <v>260</v>
      </c>
      <c r="D207" s="216" t="s">
        <v>260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16" t="s">
        <v>260</v>
      </c>
      <c r="D208" s="216" t="s">
        <v>260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16" t="s">
        <v>260</v>
      </c>
      <c r="D209" s="216" t="s">
        <v>260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16" t="s">
        <v>260</v>
      </c>
      <c r="D210" s="216" t="s">
        <v>260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16" t="s">
        <v>260</v>
      </c>
      <c r="D211" s="216" t="s">
        <v>260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16" t="s">
        <v>260</v>
      </c>
      <c r="D212" s="216" t="s">
        <v>260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16" t="s">
        <v>260</v>
      </c>
      <c r="D213" s="216" t="s">
        <v>260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16" t="s">
        <v>260</v>
      </c>
      <c r="D214" s="216" t="s">
        <v>260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16" t="s">
        <v>260</v>
      </c>
      <c r="D215" s="216" t="s">
        <v>260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16" t="s">
        <v>260</v>
      </c>
      <c r="D216" s="216" t="s">
        <v>260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16" t="s">
        <v>260</v>
      </c>
      <c r="D217" s="216" t="s">
        <v>260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16" t="s">
        <v>260</v>
      </c>
      <c r="D218" s="216" t="s">
        <v>260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16" t="s">
        <v>260</v>
      </c>
      <c r="D219" s="216" t="s">
        <v>260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16" t="s">
        <v>260</v>
      </c>
      <c r="D220" s="216" t="s">
        <v>260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16" t="s">
        <v>260</v>
      </c>
      <c r="D221" s="216" t="s">
        <v>260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16" t="s">
        <v>260</v>
      </c>
      <c r="D222" s="216" t="s">
        <v>260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16" t="s">
        <v>260</v>
      </c>
      <c r="D223" s="216" t="s">
        <v>260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16" t="s">
        <v>260</v>
      </c>
      <c r="D224" s="216" t="s">
        <v>260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16" t="s">
        <v>260</v>
      </c>
      <c r="D225" s="216" t="s">
        <v>260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16" t="s">
        <v>260</v>
      </c>
      <c r="D226" s="216" t="s">
        <v>260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16" t="s">
        <v>260</v>
      </c>
      <c r="D227" s="216" t="s">
        <v>260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16" t="s">
        <v>260</v>
      </c>
      <c r="D228" s="216" t="s">
        <v>260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16" t="s">
        <v>260</v>
      </c>
      <c r="D229" s="216" t="s">
        <v>260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16" t="s">
        <v>260</v>
      </c>
      <c r="D230" s="216" t="s">
        <v>260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16" t="s">
        <v>260</v>
      </c>
      <c r="D231" s="216" t="s">
        <v>260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16" t="s">
        <v>260</v>
      </c>
      <c r="D232" s="216" t="s">
        <v>260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16" t="s">
        <v>260</v>
      </c>
      <c r="D233" s="216" t="s">
        <v>260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16" t="s">
        <v>260</v>
      </c>
      <c r="D234" s="216" t="s">
        <v>260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16" t="s">
        <v>260</v>
      </c>
      <c r="D235" s="216" t="s">
        <v>260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16" t="s">
        <v>260</v>
      </c>
      <c r="D236" s="216" t="s">
        <v>260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16" t="s">
        <v>260</v>
      </c>
      <c r="D237" s="216" t="s">
        <v>260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16" t="s">
        <v>260</v>
      </c>
      <c r="D238" s="216" t="s">
        <v>260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16" t="s">
        <v>260</v>
      </c>
      <c r="D239" s="216" t="s">
        <v>260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16" t="s">
        <v>260</v>
      </c>
      <c r="D240" s="216" t="s">
        <v>260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16" t="s">
        <v>260</v>
      </c>
      <c r="D241" s="216" t="s">
        <v>260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16" t="s">
        <v>260</v>
      </c>
      <c r="D242" s="216" t="s">
        <v>260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16" t="s">
        <v>260</v>
      </c>
      <c r="D243" s="216" t="s">
        <v>260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16" t="s">
        <v>260</v>
      </c>
      <c r="D244" s="216" t="s">
        <v>260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16" t="s">
        <v>260</v>
      </c>
      <c r="D245" s="216" t="s">
        <v>260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16" t="s">
        <v>260</v>
      </c>
      <c r="D246" s="216" t="s">
        <v>260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16" t="s">
        <v>260</v>
      </c>
      <c r="D247" s="216" t="s">
        <v>260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16" t="s">
        <v>260</v>
      </c>
      <c r="D248" s="216" t="s">
        <v>260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16" t="s">
        <v>260</v>
      </c>
      <c r="D249" s="216" t="s">
        <v>260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16" t="s">
        <v>260</v>
      </c>
      <c r="D250" s="216" t="s">
        <v>260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16" t="s">
        <v>260</v>
      </c>
      <c r="D251" s="216" t="s">
        <v>260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16" t="s">
        <v>260</v>
      </c>
      <c r="D252" s="216" t="s">
        <v>260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16" t="s">
        <v>260</v>
      </c>
      <c r="D253" s="216" t="s">
        <v>260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16" t="s">
        <v>260</v>
      </c>
      <c r="D254" s="216" t="s">
        <v>260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16" t="s">
        <v>260</v>
      </c>
      <c r="D255" s="216" t="s">
        <v>260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16" t="s">
        <v>260</v>
      </c>
      <c r="D256" s="216" t="s">
        <v>260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16" t="s">
        <v>260</v>
      </c>
      <c r="D257" s="216" t="s">
        <v>260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16" t="s">
        <v>260</v>
      </c>
      <c r="D258" s="216" t="s">
        <v>260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16" t="s">
        <v>260</v>
      </c>
      <c r="D259" s="216" t="s">
        <v>260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16" t="s">
        <v>260</v>
      </c>
      <c r="D260" s="216" t="s">
        <v>260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16" t="s">
        <v>260</v>
      </c>
      <c r="D261" s="216" t="s">
        <v>260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16" t="s">
        <v>260</v>
      </c>
      <c r="D262" s="216" t="s">
        <v>260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16" t="s">
        <v>260</v>
      </c>
      <c r="D263" s="216" t="s">
        <v>260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16" t="s">
        <v>260</v>
      </c>
      <c r="D264" s="216" t="s">
        <v>260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16" t="s">
        <v>260</v>
      </c>
      <c r="D265" s="216" t="s">
        <v>260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16" t="s">
        <v>260</v>
      </c>
      <c r="D266" s="216" t="s">
        <v>260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16" t="s">
        <v>260</v>
      </c>
      <c r="D267" s="216" t="s">
        <v>260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16" t="s">
        <v>260</v>
      </c>
      <c r="D268" s="216" t="s">
        <v>260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16" t="s">
        <v>260</v>
      </c>
      <c r="D269" s="216" t="s">
        <v>260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16" t="s">
        <v>260</v>
      </c>
      <c r="D270" s="216" t="s">
        <v>260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16" t="s">
        <v>260</v>
      </c>
      <c r="D271" s="216" t="s">
        <v>260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16" t="s">
        <v>260</v>
      </c>
      <c r="D272" s="216" t="s">
        <v>260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16" t="s">
        <v>260</v>
      </c>
      <c r="D273" s="216" t="s">
        <v>260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16" t="s">
        <v>260</v>
      </c>
      <c r="D274" s="216" t="s">
        <v>260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16" t="s">
        <v>260</v>
      </c>
      <c r="D275" s="216" t="s">
        <v>260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16" t="s">
        <v>260</v>
      </c>
      <c r="D276" s="216" t="s">
        <v>260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16" t="s">
        <v>260</v>
      </c>
      <c r="D277" s="216" t="s">
        <v>260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16" t="s">
        <v>260</v>
      </c>
      <c r="D278" s="216" t="s">
        <v>260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16" t="s">
        <v>260</v>
      </c>
      <c r="D279" s="216" t="s">
        <v>260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16" t="s">
        <v>260</v>
      </c>
      <c r="D280" s="216" t="s">
        <v>260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16" t="s">
        <v>260</v>
      </c>
      <c r="D281" s="216" t="s">
        <v>260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16" t="s">
        <v>260</v>
      </c>
      <c r="D282" s="216" t="s">
        <v>260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16" t="s">
        <v>260</v>
      </c>
      <c r="D283" s="216" t="s">
        <v>260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16" t="s">
        <v>260</v>
      </c>
      <c r="D284" s="216" t="s">
        <v>260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16" t="s">
        <v>260</v>
      </c>
      <c r="D285" s="216" t="s">
        <v>260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16" t="s">
        <v>260</v>
      </c>
      <c r="D286" s="216" t="s">
        <v>260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16" t="s">
        <v>260</v>
      </c>
      <c r="D287" s="216" t="s">
        <v>260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16" t="s">
        <v>260</v>
      </c>
      <c r="D288" s="216" t="s">
        <v>260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16" t="s">
        <v>260</v>
      </c>
      <c r="D289" s="216" t="s">
        <v>260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16" t="s">
        <v>260</v>
      </c>
      <c r="D290" s="216" t="s">
        <v>260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16" t="s">
        <v>260</v>
      </c>
      <c r="D291" s="216" t="s">
        <v>260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16" t="s">
        <v>260</v>
      </c>
      <c r="D292" s="216" t="s">
        <v>260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16" t="s">
        <v>260</v>
      </c>
      <c r="D293" s="216" t="s">
        <v>260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16" t="s">
        <v>260</v>
      </c>
      <c r="D294" s="216" t="s">
        <v>260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16" t="s">
        <v>260</v>
      </c>
      <c r="D295" s="216" t="s">
        <v>260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16" t="s">
        <v>260</v>
      </c>
      <c r="D296" s="216" t="s">
        <v>260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16" t="s">
        <v>260</v>
      </c>
      <c r="D297" s="216" t="s">
        <v>260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16" t="s">
        <v>260</v>
      </c>
      <c r="D298" s="216" t="s">
        <v>260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16" t="s">
        <v>260</v>
      </c>
      <c r="D299" s="216" t="s">
        <v>260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16" t="s">
        <v>260</v>
      </c>
      <c r="D300" s="216" t="s">
        <v>260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16" t="s">
        <v>260</v>
      </c>
      <c r="D301" s="216" t="s">
        <v>260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16" t="s">
        <v>260</v>
      </c>
      <c r="D302" s="216" t="s">
        <v>260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16" t="s">
        <v>260</v>
      </c>
      <c r="D303" s="216" t="s">
        <v>260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16" t="s">
        <v>260</v>
      </c>
      <c r="D304" s="216" t="s">
        <v>260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16" t="s">
        <v>260</v>
      </c>
      <c r="D305" s="216" t="s">
        <v>260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16" t="s">
        <v>260</v>
      </c>
      <c r="D306" s="216" t="s">
        <v>260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16" t="s">
        <v>260</v>
      </c>
      <c r="D307" s="216" t="s">
        <v>260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16" t="s">
        <v>260</v>
      </c>
      <c r="D308" s="216" t="s">
        <v>260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16" t="s">
        <v>260</v>
      </c>
      <c r="D309" s="216" t="s">
        <v>260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16" t="s">
        <v>260</v>
      </c>
      <c r="D310" s="216" t="s">
        <v>260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16" t="s">
        <v>260</v>
      </c>
      <c r="D311" s="216" t="s">
        <v>260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16" t="s">
        <v>260</v>
      </c>
      <c r="D312" s="216" t="s">
        <v>260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16" t="s">
        <v>260</v>
      </c>
      <c r="D313" s="216" t="s">
        <v>260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16" t="s">
        <v>260</v>
      </c>
      <c r="D314" s="216" t="s">
        <v>260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16" t="s">
        <v>260</v>
      </c>
      <c r="D315" s="216" t="s">
        <v>260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16" t="s">
        <v>260</v>
      </c>
      <c r="D316" s="216" t="s">
        <v>260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16" t="s">
        <v>260</v>
      </c>
      <c r="D317" s="216" t="s">
        <v>260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16" t="s">
        <v>260</v>
      </c>
      <c r="D318" s="216" t="s">
        <v>260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16" t="s">
        <v>260</v>
      </c>
      <c r="D319" s="216" t="s">
        <v>260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16" t="s">
        <v>260</v>
      </c>
      <c r="D320" s="216" t="s">
        <v>260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16" t="s">
        <v>260</v>
      </c>
      <c r="D321" s="216" t="s">
        <v>260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16" t="s">
        <v>260</v>
      </c>
      <c r="D322" s="216" t="s">
        <v>260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16" t="s">
        <v>260</v>
      </c>
      <c r="D323" s="216" t="s">
        <v>260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16" t="s">
        <v>260</v>
      </c>
      <c r="D324" s="216" t="s">
        <v>260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16" t="s">
        <v>260</v>
      </c>
      <c r="D325" s="216" t="s">
        <v>260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16" t="s">
        <v>260</v>
      </c>
      <c r="D326" s="216" t="s">
        <v>260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16" t="s">
        <v>260</v>
      </c>
      <c r="D327" s="216" t="s">
        <v>260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16" t="s">
        <v>260</v>
      </c>
      <c r="D328" s="216" t="s">
        <v>260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16" t="s">
        <v>260</v>
      </c>
      <c r="D329" s="216" t="s">
        <v>260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16" t="s">
        <v>260</v>
      </c>
      <c r="D330" s="216" t="s">
        <v>260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16" t="s">
        <v>260</v>
      </c>
      <c r="D331" s="216" t="s">
        <v>260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16" t="s">
        <v>260</v>
      </c>
      <c r="D332" s="216" t="s">
        <v>260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16" t="s">
        <v>260</v>
      </c>
      <c r="D333" s="216" t="s">
        <v>260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16" t="s">
        <v>260</v>
      </c>
      <c r="D334" s="216" t="s">
        <v>260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16" t="s">
        <v>260</v>
      </c>
      <c r="D335" s="216" t="s">
        <v>260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16" t="s">
        <v>260</v>
      </c>
      <c r="D336" s="216" t="s">
        <v>260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16" t="s">
        <v>260</v>
      </c>
      <c r="D337" s="216" t="s">
        <v>260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16" t="s">
        <v>260</v>
      </c>
      <c r="D338" s="216" t="s">
        <v>260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16" t="s">
        <v>260</v>
      </c>
      <c r="D339" s="216" t="s">
        <v>260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16" t="s">
        <v>260</v>
      </c>
      <c r="D340" s="216" t="s">
        <v>260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16" t="s">
        <v>260</v>
      </c>
      <c r="D341" s="216" t="s">
        <v>260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16" t="s">
        <v>260</v>
      </c>
      <c r="D342" s="216" t="s">
        <v>260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16" t="s">
        <v>260</v>
      </c>
      <c r="D343" s="216" t="s">
        <v>260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16" t="s">
        <v>260</v>
      </c>
      <c r="D344" s="216" t="s">
        <v>260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16" t="s">
        <v>260</v>
      </c>
      <c r="D345" s="216" t="s">
        <v>260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16" t="s">
        <v>260</v>
      </c>
      <c r="D346" s="216" t="s">
        <v>260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16" t="s">
        <v>260</v>
      </c>
      <c r="D347" s="216" t="s">
        <v>260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16" t="s">
        <v>260</v>
      </c>
      <c r="D348" s="216" t="s">
        <v>260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16" t="s">
        <v>260</v>
      </c>
      <c r="D349" s="216" t="s">
        <v>260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16" t="s">
        <v>260</v>
      </c>
      <c r="D350" s="216" t="s">
        <v>260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16" t="s">
        <v>260</v>
      </c>
      <c r="D351" s="216" t="s">
        <v>260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16" t="s">
        <v>260</v>
      </c>
      <c r="D352" s="216" t="s">
        <v>260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16" t="s">
        <v>260</v>
      </c>
      <c r="D353" s="216" t="s">
        <v>260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16" t="s">
        <v>260</v>
      </c>
      <c r="D354" s="216" t="s">
        <v>260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16" t="s">
        <v>260</v>
      </c>
      <c r="D355" s="216" t="s">
        <v>260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16" t="s">
        <v>260</v>
      </c>
      <c r="D356" s="216" t="s">
        <v>260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16" t="s">
        <v>260</v>
      </c>
      <c r="D357" s="216" t="s">
        <v>260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16" t="s">
        <v>260</v>
      </c>
      <c r="D358" s="216" t="s">
        <v>260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16" t="s">
        <v>260</v>
      </c>
      <c r="D359" s="216" t="s">
        <v>260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16" t="s">
        <v>260</v>
      </c>
      <c r="D360" s="216" t="s">
        <v>260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16" t="s">
        <v>260</v>
      </c>
      <c r="D361" s="216" t="s">
        <v>260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16" t="s">
        <v>260</v>
      </c>
      <c r="D362" s="216" t="s">
        <v>260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16" t="s">
        <v>260</v>
      </c>
      <c r="D363" s="216" t="s">
        <v>260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16" t="s">
        <v>260</v>
      </c>
      <c r="D364" s="216" t="s">
        <v>260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16" t="s">
        <v>260</v>
      </c>
      <c r="D365" s="216" t="s">
        <v>260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16" t="s">
        <v>260</v>
      </c>
      <c r="D366" s="216" t="s">
        <v>260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16" t="s">
        <v>260</v>
      </c>
      <c r="D367" s="216" t="s">
        <v>260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16" t="s">
        <v>260</v>
      </c>
      <c r="D368" s="216" t="s">
        <v>260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16" t="s">
        <v>260</v>
      </c>
      <c r="D369" s="216" t="s">
        <v>260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16" t="s">
        <v>260</v>
      </c>
      <c r="D370" s="216" t="s">
        <v>260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16" t="s">
        <v>260</v>
      </c>
      <c r="D371" s="216" t="s">
        <v>260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16" t="s">
        <v>260</v>
      </c>
      <c r="D372" s="216" t="s">
        <v>260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16" t="s">
        <v>260</v>
      </c>
      <c r="D373" s="216" t="s">
        <v>260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16" t="s">
        <v>260</v>
      </c>
      <c r="D374" s="216" t="s">
        <v>260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16" t="s">
        <v>260</v>
      </c>
      <c r="D375" s="216" t="s">
        <v>260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16" t="s">
        <v>260</v>
      </c>
      <c r="D376" s="216" t="s">
        <v>260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16" t="s">
        <v>260</v>
      </c>
      <c r="D377" s="216" t="s">
        <v>260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16" t="s">
        <v>260</v>
      </c>
      <c r="D378" s="216" t="s">
        <v>260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16" t="s">
        <v>260</v>
      </c>
      <c r="D379" s="216" t="s">
        <v>260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16" t="s">
        <v>260</v>
      </c>
      <c r="D380" s="216" t="s">
        <v>260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16" t="s">
        <v>260</v>
      </c>
      <c r="D381" s="216" t="s">
        <v>260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16" t="s">
        <v>260</v>
      </c>
      <c r="D382" s="216" t="s">
        <v>260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16" t="s">
        <v>260</v>
      </c>
      <c r="D383" s="216" t="s">
        <v>260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16" t="s">
        <v>260</v>
      </c>
      <c r="D384" s="216" t="s">
        <v>260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16" t="s">
        <v>260</v>
      </c>
      <c r="D385" s="216" t="s">
        <v>260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16" t="s">
        <v>260</v>
      </c>
      <c r="D386" s="216" t="s">
        <v>260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16" t="s">
        <v>260</v>
      </c>
      <c r="D387" s="216" t="s">
        <v>260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16" t="s">
        <v>260</v>
      </c>
      <c r="D388" s="216" t="s">
        <v>260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16" t="s">
        <v>260</v>
      </c>
      <c r="D389" s="216" t="s">
        <v>260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16" t="s">
        <v>260</v>
      </c>
      <c r="D390" s="216" t="s">
        <v>260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16" t="s">
        <v>260</v>
      </c>
      <c r="D391" s="216" t="s">
        <v>260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16" t="s">
        <v>260</v>
      </c>
      <c r="D392" s="216" t="s">
        <v>260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16" t="s">
        <v>260</v>
      </c>
      <c r="D393" s="216" t="s">
        <v>260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16" t="s">
        <v>260</v>
      </c>
      <c r="D394" s="216" t="s">
        <v>260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16" t="s">
        <v>260</v>
      </c>
      <c r="D395" s="216" t="s">
        <v>260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16" t="s">
        <v>260</v>
      </c>
      <c r="D396" s="216" t="s">
        <v>260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16" t="s">
        <v>260</v>
      </c>
      <c r="D397" s="216" t="s">
        <v>260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16" t="s">
        <v>260</v>
      </c>
      <c r="D398" s="216" t="s">
        <v>260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16" t="s">
        <v>260</v>
      </c>
      <c r="D399" s="216" t="s">
        <v>260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16" t="s">
        <v>260</v>
      </c>
      <c r="D400" s="216" t="s">
        <v>260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16" t="s">
        <v>260</v>
      </c>
      <c r="D401" s="216" t="s">
        <v>260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16" t="s">
        <v>260</v>
      </c>
      <c r="D402" s="216" t="s">
        <v>260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16" t="s">
        <v>260</v>
      </c>
      <c r="D403" s="216" t="s">
        <v>260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16" t="s">
        <v>260</v>
      </c>
      <c r="D404" s="216" t="s">
        <v>260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16" t="s">
        <v>260</v>
      </c>
      <c r="D405" s="216" t="s">
        <v>260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16" t="s">
        <v>260</v>
      </c>
      <c r="D406" s="216" t="s">
        <v>260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16" t="s">
        <v>260</v>
      </c>
      <c r="D407" s="216" t="s">
        <v>260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16" t="s">
        <v>260</v>
      </c>
      <c r="D408" s="216" t="s">
        <v>260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16" t="s">
        <v>260</v>
      </c>
      <c r="D409" s="216" t="s">
        <v>260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16" t="s">
        <v>260</v>
      </c>
      <c r="D410" s="216" t="s">
        <v>260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16" t="s">
        <v>260</v>
      </c>
      <c r="D411" s="216" t="s">
        <v>260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16" t="s">
        <v>260</v>
      </c>
      <c r="D412" s="216" t="s">
        <v>260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16" t="s">
        <v>260</v>
      </c>
      <c r="D413" s="216" t="s">
        <v>260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16" t="s">
        <v>260</v>
      </c>
      <c r="D414" s="216" t="s">
        <v>260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16" t="s">
        <v>260</v>
      </c>
      <c r="D415" s="216" t="s">
        <v>260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16" t="s">
        <v>260</v>
      </c>
      <c r="D416" s="216" t="s">
        <v>260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16" t="s">
        <v>260</v>
      </c>
      <c r="D417" s="216" t="s">
        <v>260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16" t="s">
        <v>260</v>
      </c>
      <c r="D418" s="216" t="s">
        <v>260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16" t="s">
        <v>260</v>
      </c>
      <c r="D419" s="216" t="s">
        <v>260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16" t="s">
        <v>260</v>
      </c>
      <c r="D420" s="216" t="s">
        <v>260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16" t="s">
        <v>260</v>
      </c>
      <c r="D421" s="216" t="s">
        <v>260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16" t="s">
        <v>260</v>
      </c>
      <c r="D422" s="216" t="s">
        <v>260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16" t="s">
        <v>260</v>
      </c>
      <c r="D423" s="216" t="s">
        <v>260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16" t="s">
        <v>260</v>
      </c>
      <c r="D424" s="216" t="s">
        <v>260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16" t="s">
        <v>260</v>
      </c>
      <c r="D425" s="216" t="s">
        <v>260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16" t="s">
        <v>260</v>
      </c>
      <c r="D426" s="216" t="s">
        <v>260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16" t="s">
        <v>260</v>
      </c>
      <c r="D427" s="216" t="s">
        <v>260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16" t="s">
        <v>260</v>
      </c>
      <c r="D428" s="216" t="s">
        <v>260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16" t="s">
        <v>260</v>
      </c>
      <c r="D429" s="216" t="s">
        <v>260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16" t="s">
        <v>260</v>
      </c>
      <c r="D430" s="216" t="s">
        <v>260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16" t="s">
        <v>260</v>
      </c>
      <c r="D431" s="216" t="s">
        <v>260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16" t="s">
        <v>260</v>
      </c>
      <c r="D432" s="216" t="s">
        <v>260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16" t="s">
        <v>260</v>
      </c>
      <c r="D433" s="216" t="s">
        <v>260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16" t="s">
        <v>260</v>
      </c>
      <c r="D434" s="216" t="s">
        <v>260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16" t="s">
        <v>260</v>
      </c>
      <c r="D435" s="216" t="s">
        <v>260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16" t="s">
        <v>260</v>
      </c>
      <c r="D436" s="216" t="s">
        <v>260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16" t="s">
        <v>260</v>
      </c>
      <c r="D437" s="216" t="s">
        <v>260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16" t="s">
        <v>260</v>
      </c>
      <c r="D438" s="216" t="s">
        <v>260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16" t="s">
        <v>260</v>
      </c>
      <c r="D439" s="216" t="s">
        <v>260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16" t="s">
        <v>260</v>
      </c>
      <c r="D440" s="216" t="s">
        <v>260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16" t="s">
        <v>260</v>
      </c>
      <c r="D441" s="216" t="s">
        <v>260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16" t="s">
        <v>260</v>
      </c>
      <c r="D442" s="216" t="s">
        <v>260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16" t="s">
        <v>260</v>
      </c>
      <c r="D443" s="216" t="s">
        <v>260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16" t="s">
        <v>260</v>
      </c>
      <c r="D444" s="216" t="s">
        <v>260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16" t="s">
        <v>260</v>
      </c>
      <c r="D445" s="216" t="s">
        <v>260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16" t="s">
        <v>260</v>
      </c>
      <c r="D446" s="216" t="s">
        <v>260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16" t="s">
        <v>260</v>
      </c>
      <c r="D447" s="216" t="s">
        <v>260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16" t="s">
        <v>260</v>
      </c>
      <c r="D448" s="216" t="s">
        <v>260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16" t="s">
        <v>260</v>
      </c>
      <c r="D449" s="216" t="s">
        <v>260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16" t="s">
        <v>260</v>
      </c>
      <c r="D450" s="216" t="s">
        <v>260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16" t="s">
        <v>260</v>
      </c>
      <c r="D451" s="216" t="s">
        <v>260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16" t="s">
        <v>260</v>
      </c>
      <c r="D452" s="216" t="s">
        <v>260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16" t="s">
        <v>260</v>
      </c>
      <c r="D453" s="216" t="s">
        <v>260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16" t="s">
        <v>260</v>
      </c>
      <c r="D454" s="216" t="s">
        <v>260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16" t="s">
        <v>260</v>
      </c>
      <c r="D455" s="216" t="s">
        <v>260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16" t="s">
        <v>260</v>
      </c>
      <c r="D456" s="216" t="s">
        <v>260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16" t="s">
        <v>260</v>
      </c>
      <c r="D457" s="216" t="s">
        <v>260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16" t="s">
        <v>260</v>
      </c>
      <c r="D458" s="216" t="s">
        <v>260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16" t="s">
        <v>260</v>
      </c>
      <c r="D459" s="216" t="s">
        <v>260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16" t="s">
        <v>260</v>
      </c>
      <c r="D460" s="216" t="s">
        <v>260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16" t="s">
        <v>260</v>
      </c>
      <c r="D461" s="216" t="s">
        <v>260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16" t="s">
        <v>260</v>
      </c>
      <c r="D462" s="216" t="s">
        <v>260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16" t="s">
        <v>260</v>
      </c>
      <c r="D463" s="216" t="s">
        <v>260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16" t="s">
        <v>260</v>
      </c>
      <c r="D464" s="216" t="s">
        <v>260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16" t="s">
        <v>260</v>
      </c>
      <c r="D465" s="216" t="s">
        <v>260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16" t="s">
        <v>260</v>
      </c>
      <c r="D466" s="216" t="s">
        <v>260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16" t="s">
        <v>260</v>
      </c>
      <c r="D467" s="216" t="s">
        <v>260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16" t="s">
        <v>260</v>
      </c>
      <c r="D468" s="216" t="s">
        <v>260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16" t="s">
        <v>260</v>
      </c>
      <c r="D469" s="216" t="s">
        <v>260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16" t="s">
        <v>260</v>
      </c>
      <c r="D470" s="216" t="s">
        <v>260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16" t="s">
        <v>260</v>
      </c>
      <c r="D471" s="216" t="s">
        <v>260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16" t="s">
        <v>260</v>
      </c>
      <c r="D472" s="216" t="s">
        <v>260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16" t="s">
        <v>260</v>
      </c>
      <c r="D473" s="216" t="s">
        <v>260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16" t="s">
        <v>260</v>
      </c>
      <c r="D474" s="216" t="s">
        <v>260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16" t="s">
        <v>260</v>
      </c>
      <c r="D475" s="216" t="s">
        <v>260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16" t="s">
        <v>260</v>
      </c>
      <c r="D476" s="216" t="s">
        <v>260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16" t="s">
        <v>260</v>
      </c>
      <c r="D477" s="216" t="s">
        <v>260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16" t="s">
        <v>260</v>
      </c>
      <c r="D478" s="216" t="s">
        <v>260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16" t="s">
        <v>260</v>
      </c>
      <c r="D479" s="216" t="s">
        <v>260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16" t="s">
        <v>260</v>
      </c>
      <c r="D480" s="216" t="s">
        <v>260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16" t="s">
        <v>260</v>
      </c>
      <c r="D481" s="216" t="s">
        <v>260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16" t="s">
        <v>260</v>
      </c>
      <c r="D482" s="216" t="s">
        <v>260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16" t="s">
        <v>260</v>
      </c>
      <c r="D483" s="216" t="s">
        <v>260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16" t="s">
        <v>260</v>
      </c>
      <c r="D484" s="216" t="s">
        <v>260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16" t="s">
        <v>260</v>
      </c>
      <c r="D485" s="216" t="s">
        <v>260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16" t="s">
        <v>260</v>
      </c>
      <c r="D486" s="216" t="s">
        <v>260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16" t="s">
        <v>260</v>
      </c>
      <c r="D487" s="216" t="s">
        <v>260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16" t="s">
        <v>260</v>
      </c>
      <c r="D488" s="216" t="s">
        <v>260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16" t="s">
        <v>260</v>
      </c>
      <c r="D489" s="216" t="s">
        <v>260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16" t="s">
        <v>260</v>
      </c>
      <c r="D490" s="216" t="s">
        <v>260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16" t="s">
        <v>260</v>
      </c>
      <c r="D491" s="216" t="s">
        <v>260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16" t="s">
        <v>260</v>
      </c>
      <c r="D492" s="216" t="s">
        <v>260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16" t="s">
        <v>260</v>
      </c>
      <c r="D493" s="216" t="s">
        <v>260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16" t="s">
        <v>260</v>
      </c>
      <c r="D494" s="216" t="s">
        <v>260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16" t="s">
        <v>260</v>
      </c>
      <c r="D495" s="216" t="s">
        <v>260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16" t="s">
        <v>260</v>
      </c>
      <c r="D496" s="216" t="s">
        <v>260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16" t="s">
        <v>260</v>
      </c>
      <c r="D497" s="216" t="s">
        <v>260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16" t="s">
        <v>260</v>
      </c>
      <c r="D498" s="216" t="s">
        <v>260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16" t="s">
        <v>260</v>
      </c>
      <c r="D499" s="216" t="s">
        <v>260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16" t="s">
        <v>260</v>
      </c>
      <c r="D500" s="216" t="s">
        <v>260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16" t="s">
        <v>260</v>
      </c>
      <c r="D501" s="216" t="s">
        <v>260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16" t="s">
        <v>260</v>
      </c>
      <c r="D502" s="216" t="s">
        <v>260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16" t="s">
        <v>260</v>
      </c>
      <c r="D503" s="216" t="s">
        <v>260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16" t="s">
        <v>260</v>
      </c>
      <c r="D504" s="216" t="s">
        <v>260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16" t="s">
        <v>260</v>
      </c>
      <c r="D505" s="216" t="s">
        <v>260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16" t="s">
        <v>260</v>
      </c>
      <c r="D506" s="216" t="s">
        <v>260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16" t="s">
        <v>260</v>
      </c>
      <c r="D507" s="216" t="s">
        <v>260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16" t="s">
        <v>260</v>
      </c>
      <c r="D508" s="216" t="s">
        <v>260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16" t="s">
        <v>260</v>
      </c>
      <c r="D509" s="216" t="s">
        <v>260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16" t="s">
        <v>260</v>
      </c>
      <c r="D510" s="216" t="s">
        <v>260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16" t="s">
        <v>260</v>
      </c>
      <c r="D511" s="216" t="s">
        <v>260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16" t="s">
        <v>260</v>
      </c>
      <c r="D512" s="216" t="s">
        <v>260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16" t="s">
        <v>260</v>
      </c>
      <c r="D513" s="216" t="s">
        <v>260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16" t="s">
        <v>260</v>
      </c>
      <c r="D514" s="216" t="s">
        <v>260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16" t="s">
        <v>260</v>
      </c>
      <c r="D515" s="216" t="s">
        <v>260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16" t="s">
        <v>260</v>
      </c>
      <c r="D516" s="216" t="s">
        <v>260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16" t="s">
        <v>260</v>
      </c>
      <c r="D517" s="216" t="s">
        <v>260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16" t="s">
        <v>260</v>
      </c>
      <c r="D518" s="216" t="s">
        <v>260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16" t="s">
        <v>260</v>
      </c>
      <c r="D519" s="216" t="s">
        <v>260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16" t="s">
        <v>260</v>
      </c>
      <c r="D520" s="216" t="s">
        <v>260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16" t="s">
        <v>260</v>
      </c>
      <c r="D521" s="216" t="s">
        <v>260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16" t="s">
        <v>260</v>
      </c>
      <c r="D522" s="216" t="s">
        <v>260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16" t="s">
        <v>260</v>
      </c>
      <c r="D523" s="216" t="s">
        <v>260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16" t="s">
        <v>260</v>
      </c>
      <c r="D524" s="216" t="s">
        <v>260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16" t="s">
        <v>260</v>
      </c>
      <c r="D525" s="216" t="s">
        <v>260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16" t="s">
        <v>260</v>
      </c>
      <c r="D526" s="216" t="s">
        <v>260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16" t="s">
        <v>260</v>
      </c>
      <c r="D527" s="216" t="s">
        <v>260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16" t="s">
        <v>260</v>
      </c>
      <c r="D528" s="216" t="s">
        <v>260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16" t="s">
        <v>260</v>
      </c>
      <c r="D529" s="216" t="s">
        <v>260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16" t="s">
        <v>260</v>
      </c>
      <c r="D530" s="216" t="s">
        <v>260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16" t="s">
        <v>260</v>
      </c>
      <c r="D531" s="216" t="s">
        <v>260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16" t="s">
        <v>260</v>
      </c>
      <c r="D532" s="216" t="s">
        <v>260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16" t="s">
        <v>260</v>
      </c>
      <c r="D533" s="216" t="s">
        <v>260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16" t="s">
        <v>260</v>
      </c>
      <c r="D534" s="216" t="s">
        <v>260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16" t="s">
        <v>260</v>
      </c>
      <c r="D535" s="216" t="s">
        <v>260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16" t="s">
        <v>260</v>
      </c>
      <c r="D536" s="216" t="s">
        <v>260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16" t="s">
        <v>260</v>
      </c>
      <c r="D537" s="216" t="s">
        <v>260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16" t="s">
        <v>260</v>
      </c>
      <c r="D538" s="216" t="s">
        <v>260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16" t="s">
        <v>260</v>
      </c>
      <c r="D539" s="216" t="s">
        <v>260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16" t="s">
        <v>260</v>
      </c>
      <c r="D540" s="216" t="s">
        <v>260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16" t="s">
        <v>260</v>
      </c>
      <c r="D541" s="216" t="s">
        <v>260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16" t="s">
        <v>260</v>
      </c>
      <c r="D542" s="216" t="s">
        <v>260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16" t="s">
        <v>260</v>
      </c>
      <c r="D543" s="216" t="s">
        <v>260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16" t="s">
        <v>260</v>
      </c>
      <c r="D544" s="216" t="s">
        <v>260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16" t="s">
        <v>260</v>
      </c>
      <c r="D545" s="216" t="s">
        <v>260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16" t="s">
        <v>260</v>
      </c>
      <c r="D546" s="216" t="s">
        <v>260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16" t="s">
        <v>260</v>
      </c>
      <c r="D547" s="216" t="s">
        <v>260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16" t="s">
        <v>260</v>
      </c>
      <c r="D548" s="216" t="s">
        <v>260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16" t="s">
        <v>260</v>
      </c>
      <c r="D549" s="216" t="s">
        <v>260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16" t="s">
        <v>260</v>
      </c>
      <c r="D550" s="216" t="s">
        <v>260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16" t="s">
        <v>260</v>
      </c>
      <c r="D551" s="216" t="s">
        <v>260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16" t="s">
        <v>260</v>
      </c>
      <c r="D552" s="216" t="s">
        <v>260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16" t="s">
        <v>260</v>
      </c>
      <c r="D553" s="216" t="s">
        <v>260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16" t="s">
        <v>260</v>
      </c>
      <c r="D554" s="216" t="s">
        <v>260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16" t="s">
        <v>260</v>
      </c>
      <c r="D555" s="216" t="s">
        <v>260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16" t="s">
        <v>260</v>
      </c>
      <c r="D556" s="216" t="s">
        <v>260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16" t="s">
        <v>260</v>
      </c>
      <c r="D557" s="216" t="s">
        <v>260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16" t="s">
        <v>260</v>
      </c>
      <c r="D558" s="216" t="s">
        <v>260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16" t="s">
        <v>260</v>
      </c>
      <c r="D559" s="216" t="s">
        <v>260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16" t="s">
        <v>260</v>
      </c>
      <c r="D560" s="216" t="s">
        <v>260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16" t="s">
        <v>260</v>
      </c>
      <c r="D561" s="216" t="s">
        <v>260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16" t="s">
        <v>260</v>
      </c>
      <c r="D562" s="216" t="s">
        <v>260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16" t="s">
        <v>260</v>
      </c>
      <c r="D563" s="216" t="s">
        <v>260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16" t="s">
        <v>260</v>
      </c>
      <c r="D564" s="216" t="s">
        <v>260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16" t="s">
        <v>260</v>
      </c>
      <c r="D565" s="216" t="s">
        <v>260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16" t="s">
        <v>260</v>
      </c>
      <c r="D566" s="216" t="s">
        <v>260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16" t="s">
        <v>260</v>
      </c>
      <c r="D567" s="216" t="s">
        <v>260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16" t="s">
        <v>260</v>
      </c>
      <c r="D568" s="216" t="s">
        <v>260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16" t="s">
        <v>260</v>
      </c>
      <c r="D569" s="216" t="s">
        <v>260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16" t="s">
        <v>260</v>
      </c>
      <c r="D570" s="216" t="s">
        <v>260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16" t="s">
        <v>260</v>
      </c>
      <c r="D571" s="216" t="s">
        <v>260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16" t="s">
        <v>260</v>
      </c>
      <c r="D572" s="216" t="s">
        <v>260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16" t="s">
        <v>260</v>
      </c>
      <c r="D573" s="216" t="s">
        <v>260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16" t="s">
        <v>260</v>
      </c>
      <c r="D574" s="216" t="s">
        <v>260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16" t="s">
        <v>260</v>
      </c>
      <c r="D575" s="216" t="s">
        <v>260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16" t="s">
        <v>260</v>
      </c>
      <c r="D576" s="216" t="s">
        <v>260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16" t="s">
        <v>260</v>
      </c>
      <c r="D577" s="216" t="s">
        <v>260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16" t="s">
        <v>260</v>
      </c>
      <c r="D578" s="216" t="s">
        <v>260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16" t="s">
        <v>260</v>
      </c>
      <c r="D579" s="216" t="s">
        <v>260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16" t="s">
        <v>260</v>
      </c>
      <c r="D580" s="216" t="s">
        <v>260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16" t="s">
        <v>260</v>
      </c>
      <c r="D581" s="216" t="s">
        <v>260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16" t="s">
        <v>260</v>
      </c>
      <c r="D582" s="216" t="s">
        <v>260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16" t="s">
        <v>260</v>
      </c>
      <c r="D583" s="216" t="s">
        <v>260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16" t="s">
        <v>260</v>
      </c>
      <c r="D584" s="216" t="s">
        <v>260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16" t="s">
        <v>260</v>
      </c>
      <c r="D585" s="216" t="s">
        <v>260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16" t="s">
        <v>260</v>
      </c>
      <c r="D586" s="216" t="s">
        <v>260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16" t="s">
        <v>260</v>
      </c>
      <c r="D587" s="216" t="s">
        <v>260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16" t="s">
        <v>260</v>
      </c>
      <c r="D588" s="216" t="s">
        <v>260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16" t="s">
        <v>260</v>
      </c>
      <c r="D589" s="216" t="s">
        <v>260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16" t="s">
        <v>260</v>
      </c>
      <c r="D590" s="216" t="s">
        <v>260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16" t="s">
        <v>260</v>
      </c>
      <c r="D591" s="216" t="s">
        <v>260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16" t="s">
        <v>260</v>
      </c>
      <c r="D592" s="216" t="s">
        <v>260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16" t="s">
        <v>260</v>
      </c>
      <c r="D593" s="216" t="s">
        <v>260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16" t="s">
        <v>260</v>
      </c>
      <c r="D594" s="216" t="s">
        <v>260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16" t="s">
        <v>260</v>
      </c>
      <c r="D595" s="216" t="s">
        <v>260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16" t="s">
        <v>260</v>
      </c>
      <c r="D596" s="216" t="s">
        <v>260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16" t="s">
        <v>260</v>
      </c>
      <c r="D597" s="216" t="s">
        <v>260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16" t="s">
        <v>260</v>
      </c>
      <c r="D598" s="216" t="s">
        <v>260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16" t="s">
        <v>260</v>
      </c>
      <c r="D599" s="216" t="s">
        <v>260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16" t="s">
        <v>260</v>
      </c>
      <c r="D600" s="216" t="s">
        <v>260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16" t="s">
        <v>260</v>
      </c>
      <c r="D601" s="216" t="s">
        <v>260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16" t="s">
        <v>260</v>
      </c>
      <c r="D602" s="216" t="s">
        <v>260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16" t="s">
        <v>260</v>
      </c>
      <c r="D603" s="216" t="s">
        <v>260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16" t="s">
        <v>260</v>
      </c>
      <c r="D604" s="216" t="s">
        <v>260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16" t="s">
        <v>260</v>
      </c>
      <c r="D605" s="216" t="s">
        <v>260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16" t="s">
        <v>260</v>
      </c>
      <c r="D606" s="216" t="s">
        <v>260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16" t="s">
        <v>260</v>
      </c>
      <c r="D607" s="216" t="s">
        <v>260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16" t="s">
        <v>260</v>
      </c>
      <c r="D608" s="216" t="s">
        <v>260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16" t="s">
        <v>260</v>
      </c>
      <c r="D609" s="216" t="s">
        <v>260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16" t="s">
        <v>260</v>
      </c>
      <c r="D610" s="216" t="s">
        <v>260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16" t="s">
        <v>260</v>
      </c>
      <c r="D611" s="216" t="s">
        <v>260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16" t="s">
        <v>260</v>
      </c>
      <c r="D612" s="216" t="s">
        <v>260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16" t="s">
        <v>260</v>
      </c>
      <c r="D613" s="216" t="s">
        <v>260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16" t="s">
        <v>260</v>
      </c>
      <c r="D614" s="216" t="s">
        <v>260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16" t="s">
        <v>260</v>
      </c>
      <c r="D615" s="216" t="s">
        <v>260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16" t="s">
        <v>260</v>
      </c>
      <c r="D616" s="216" t="s">
        <v>260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16" t="s">
        <v>260</v>
      </c>
      <c r="D617" s="216" t="s">
        <v>260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16" t="s">
        <v>260</v>
      </c>
      <c r="D618" s="216" t="s">
        <v>260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16" t="s">
        <v>260</v>
      </c>
      <c r="D619" s="216" t="s">
        <v>260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16" t="s">
        <v>260</v>
      </c>
      <c r="D620" s="216" t="s">
        <v>260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16" t="s">
        <v>260</v>
      </c>
      <c r="D621" s="216" t="s">
        <v>260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16" t="s">
        <v>260</v>
      </c>
      <c r="D622" s="216" t="s">
        <v>260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16" t="s">
        <v>260</v>
      </c>
      <c r="D623" s="216" t="s">
        <v>260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16" t="s">
        <v>260</v>
      </c>
      <c r="D624" s="216" t="s">
        <v>260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16" t="s">
        <v>260</v>
      </c>
      <c r="D625" s="216" t="s">
        <v>260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16" t="s">
        <v>260</v>
      </c>
      <c r="D626" s="216" t="s">
        <v>260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16" t="s">
        <v>260</v>
      </c>
      <c r="D627" s="216" t="s">
        <v>260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16" t="s">
        <v>260</v>
      </c>
      <c r="D628" s="216" t="s">
        <v>260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16" t="s">
        <v>260</v>
      </c>
      <c r="D629" s="216" t="s">
        <v>260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16" t="s">
        <v>260</v>
      </c>
      <c r="D630" s="216" t="s">
        <v>260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16" t="s">
        <v>260</v>
      </c>
      <c r="D631" s="216" t="s">
        <v>260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16" t="s">
        <v>260</v>
      </c>
      <c r="D632" s="216" t="s">
        <v>260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16" t="s">
        <v>260</v>
      </c>
      <c r="D633" s="216" t="s">
        <v>260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16" t="s">
        <v>260</v>
      </c>
      <c r="D634" s="216" t="s">
        <v>260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16" t="s">
        <v>260</v>
      </c>
      <c r="D635" s="216" t="s">
        <v>260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16" t="s">
        <v>260</v>
      </c>
      <c r="D636" s="216" t="s">
        <v>260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16" t="s">
        <v>260</v>
      </c>
      <c r="D637" s="216" t="s">
        <v>260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16" t="s">
        <v>260</v>
      </c>
      <c r="D638" s="216" t="s">
        <v>260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16" t="s">
        <v>260</v>
      </c>
      <c r="D639" s="216" t="s">
        <v>260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16" t="s">
        <v>260</v>
      </c>
      <c r="D640" s="216" t="s">
        <v>260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16" t="s">
        <v>260</v>
      </c>
      <c r="D641" s="216" t="s">
        <v>260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16" t="s">
        <v>260</v>
      </c>
      <c r="D642" s="216" t="s">
        <v>260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16" t="s">
        <v>260</v>
      </c>
      <c r="D643" s="216" t="s">
        <v>260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16" t="s">
        <v>260</v>
      </c>
      <c r="D644" s="216" t="s">
        <v>260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16" t="s">
        <v>260</v>
      </c>
      <c r="D645" s="216" t="s">
        <v>260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16" t="s">
        <v>260</v>
      </c>
      <c r="D646" s="216" t="s">
        <v>260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16" t="s">
        <v>260</v>
      </c>
      <c r="D647" s="216" t="s">
        <v>260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16" t="s">
        <v>260</v>
      </c>
      <c r="D648" s="216" t="s">
        <v>260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16" t="s">
        <v>260</v>
      </c>
      <c r="D649" s="216" t="s">
        <v>260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16" t="s">
        <v>260</v>
      </c>
      <c r="D650" s="216" t="s">
        <v>260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16" t="s">
        <v>260</v>
      </c>
      <c r="D651" s="216" t="s">
        <v>260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16" t="s">
        <v>260</v>
      </c>
      <c r="D652" s="216" t="s">
        <v>260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16" t="s">
        <v>260</v>
      </c>
      <c r="D653" s="216" t="s">
        <v>260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16" t="s">
        <v>260</v>
      </c>
      <c r="D654" s="216" t="s">
        <v>260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16" t="s">
        <v>260</v>
      </c>
      <c r="D655" s="216" t="s">
        <v>260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16" t="s">
        <v>260</v>
      </c>
      <c r="D656" s="216" t="s">
        <v>260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16" t="s">
        <v>260</v>
      </c>
      <c r="D657" s="216" t="s">
        <v>260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16" t="s">
        <v>260</v>
      </c>
      <c r="D658" s="216" t="s">
        <v>260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16" t="s">
        <v>260</v>
      </c>
      <c r="D659" s="216" t="s">
        <v>260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16" t="s">
        <v>260</v>
      </c>
      <c r="D660" s="216" t="s">
        <v>260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16" t="s">
        <v>260</v>
      </c>
      <c r="D661" s="216" t="s">
        <v>260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16" t="s">
        <v>260</v>
      </c>
      <c r="D662" s="216" t="s">
        <v>260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16" t="s">
        <v>260</v>
      </c>
      <c r="D663" s="216" t="s">
        <v>260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16" t="s">
        <v>260</v>
      </c>
      <c r="D664" s="216" t="s">
        <v>260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16" t="s">
        <v>260</v>
      </c>
      <c r="D665" s="216" t="s">
        <v>260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16" t="s">
        <v>260</v>
      </c>
      <c r="D666" s="216" t="s">
        <v>260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16" t="s">
        <v>260</v>
      </c>
      <c r="D667" s="216" t="s">
        <v>260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16" t="s">
        <v>260</v>
      </c>
      <c r="D668" s="216" t="s">
        <v>260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16" t="s">
        <v>260</v>
      </c>
      <c r="D669" s="216" t="s">
        <v>260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16" t="s">
        <v>260</v>
      </c>
      <c r="D670" s="216" t="s">
        <v>260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16" t="s">
        <v>260</v>
      </c>
      <c r="D671" s="216" t="s">
        <v>260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16" t="s">
        <v>260</v>
      </c>
      <c r="D672" s="216" t="s">
        <v>260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16" t="s">
        <v>260</v>
      </c>
      <c r="D673" s="216" t="s">
        <v>260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16" t="s">
        <v>260</v>
      </c>
      <c r="D674" s="216" t="s">
        <v>260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16" t="s">
        <v>260</v>
      </c>
      <c r="D675" s="216" t="s">
        <v>260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16" t="s">
        <v>260</v>
      </c>
      <c r="D676" s="216" t="s">
        <v>260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16" t="s">
        <v>260</v>
      </c>
      <c r="D677" s="216" t="s">
        <v>260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16" t="s">
        <v>260</v>
      </c>
      <c r="D678" s="216" t="s">
        <v>260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16" t="s">
        <v>260</v>
      </c>
      <c r="D679" s="216" t="s">
        <v>260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16" t="s">
        <v>260</v>
      </c>
      <c r="D680" s="216" t="s">
        <v>260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16" t="s">
        <v>260</v>
      </c>
      <c r="D681" s="216" t="s">
        <v>260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16" t="s">
        <v>260</v>
      </c>
      <c r="D682" s="216" t="s">
        <v>260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16" t="s">
        <v>260</v>
      </c>
      <c r="D683" s="216" t="s">
        <v>260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16" t="s">
        <v>260</v>
      </c>
      <c r="D684" s="216" t="s">
        <v>260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16" t="s">
        <v>260</v>
      </c>
      <c r="D685" s="216" t="s">
        <v>260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16" t="s">
        <v>260</v>
      </c>
      <c r="D686" s="216" t="s">
        <v>260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16" t="s">
        <v>260</v>
      </c>
      <c r="D687" s="216" t="s">
        <v>260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16" t="s">
        <v>260</v>
      </c>
      <c r="D688" s="216" t="s">
        <v>260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16" t="s">
        <v>260</v>
      </c>
      <c r="D689" s="216" t="s">
        <v>260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16" t="s">
        <v>260</v>
      </c>
      <c r="D690" s="216" t="s">
        <v>260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16" t="s">
        <v>260</v>
      </c>
      <c r="D691" s="216" t="s">
        <v>260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16" t="s">
        <v>260</v>
      </c>
      <c r="D692" s="216" t="s">
        <v>260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16" t="s">
        <v>260</v>
      </c>
      <c r="D693" s="216" t="s">
        <v>260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16" t="s">
        <v>260</v>
      </c>
      <c r="D694" s="216" t="s">
        <v>260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16" t="s">
        <v>260</v>
      </c>
      <c r="D695" s="216" t="s">
        <v>260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16" t="s">
        <v>260</v>
      </c>
      <c r="D696" s="216" t="s">
        <v>260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16" t="s">
        <v>260</v>
      </c>
      <c r="D697" s="216" t="s">
        <v>260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16" t="s">
        <v>260</v>
      </c>
      <c r="D698" s="216" t="s">
        <v>260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16" t="s">
        <v>260</v>
      </c>
      <c r="D699" s="216" t="s">
        <v>260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16" t="s">
        <v>260</v>
      </c>
      <c r="D700" s="216" t="s">
        <v>260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16" t="s">
        <v>260</v>
      </c>
      <c r="D701" s="216" t="s">
        <v>260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16" t="s">
        <v>260</v>
      </c>
      <c r="D702" s="216" t="s">
        <v>260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16" t="s">
        <v>260</v>
      </c>
      <c r="D703" s="216" t="s">
        <v>260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16" t="s">
        <v>260</v>
      </c>
      <c r="D704" s="216" t="s">
        <v>260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16" t="s">
        <v>260</v>
      </c>
      <c r="D705" s="216" t="s">
        <v>260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16" t="s">
        <v>260</v>
      </c>
      <c r="D706" s="216" t="s">
        <v>260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16" t="s">
        <v>260</v>
      </c>
      <c r="D707" s="216" t="s">
        <v>260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16" t="s">
        <v>260</v>
      </c>
      <c r="D708" s="216" t="s">
        <v>260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16" t="s">
        <v>260</v>
      </c>
      <c r="D709" s="216" t="s">
        <v>260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16" t="s">
        <v>260</v>
      </c>
      <c r="D710" s="216" t="s">
        <v>260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16" t="s">
        <v>260</v>
      </c>
      <c r="D711" s="216" t="s">
        <v>260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16" t="s">
        <v>260</v>
      </c>
      <c r="D712" s="216" t="s">
        <v>260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16" t="s">
        <v>260</v>
      </c>
      <c r="D713" s="216" t="s">
        <v>260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16" t="s">
        <v>260</v>
      </c>
      <c r="D714" s="216" t="s">
        <v>260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16" t="s">
        <v>260</v>
      </c>
      <c r="D715" s="216" t="s">
        <v>260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16" t="s">
        <v>260</v>
      </c>
      <c r="D716" s="216" t="s">
        <v>260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16" t="s">
        <v>260</v>
      </c>
      <c r="D717" s="216" t="s">
        <v>260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16" t="s">
        <v>260</v>
      </c>
      <c r="D718" s="216" t="s">
        <v>260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16" t="s">
        <v>260</v>
      </c>
      <c r="D719" s="216" t="s">
        <v>260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16" t="s">
        <v>260</v>
      </c>
      <c r="D720" s="216" t="s">
        <v>260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16" t="s">
        <v>260</v>
      </c>
      <c r="D721" s="216" t="s">
        <v>260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16" t="s">
        <v>260</v>
      </c>
      <c r="D722" s="216" t="s">
        <v>260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16" t="s">
        <v>260</v>
      </c>
      <c r="D723" s="216" t="s">
        <v>260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16" t="s">
        <v>260</v>
      </c>
      <c r="D724" s="216" t="s">
        <v>260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16" t="s">
        <v>260</v>
      </c>
      <c r="D725" s="216" t="s">
        <v>260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16" t="s">
        <v>260</v>
      </c>
      <c r="D726" s="216" t="s">
        <v>260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16" t="s">
        <v>260</v>
      </c>
      <c r="D727" s="216" t="s">
        <v>260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16" t="s">
        <v>260</v>
      </c>
      <c r="D728" s="216" t="s">
        <v>260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16" t="s">
        <v>260</v>
      </c>
      <c r="D729" s="216" t="s">
        <v>260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16" t="s">
        <v>260</v>
      </c>
      <c r="D730" s="216" t="s">
        <v>260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16" t="s">
        <v>260</v>
      </c>
      <c r="D731" s="216" t="s">
        <v>260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16" t="s">
        <v>260</v>
      </c>
      <c r="D732" s="216" t="s">
        <v>260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16" t="s">
        <v>260</v>
      </c>
      <c r="D733" s="216" t="s">
        <v>260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16" t="s">
        <v>260</v>
      </c>
      <c r="D734" s="216" t="s">
        <v>260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16" t="s">
        <v>260</v>
      </c>
      <c r="D735" s="216" t="s">
        <v>260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16" t="s">
        <v>260</v>
      </c>
      <c r="D736" s="216" t="s">
        <v>260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16" t="s">
        <v>260</v>
      </c>
      <c r="D737" s="216" t="s">
        <v>260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16" t="s">
        <v>260</v>
      </c>
      <c r="D738" s="216" t="s">
        <v>260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16" t="s">
        <v>260</v>
      </c>
      <c r="D739" s="216" t="s">
        <v>260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16" t="s">
        <v>260</v>
      </c>
      <c r="D740" s="216" t="s">
        <v>260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16" t="s">
        <v>260</v>
      </c>
      <c r="D741" s="216" t="s">
        <v>260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16" t="s">
        <v>260</v>
      </c>
      <c r="D742" s="216" t="s">
        <v>260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16" t="s">
        <v>260</v>
      </c>
      <c r="D743" s="216" t="s">
        <v>260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16" t="s">
        <v>260</v>
      </c>
      <c r="D744" s="216" t="s">
        <v>260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16" t="s">
        <v>260</v>
      </c>
      <c r="D745" s="216" t="s">
        <v>260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16" t="s">
        <v>260</v>
      </c>
      <c r="D746" s="216" t="s">
        <v>260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16" t="s">
        <v>260</v>
      </c>
      <c r="D747" s="216" t="s">
        <v>260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16" t="s">
        <v>260</v>
      </c>
      <c r="D748" s="216" t="s">
        <v>260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16" t="s">
        <v>260</v>
      </c>
      <c r="D749" s="216" t="s">
        <v>260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16" t="s">
        <v>260</v>
      </c>
      <c r="D750" s="216" t="s">
        <v>260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16" t="s">
        <v>260</v>
      </c>
      <c r="D751" s="216" t="s">
        <v>260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16" t="s">
        <v>260</v>
      </c>
      <c r="D752" s="216" t="s">
        <v>260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16" t="s">
        <v>260</v>
      </c>
      <c r="D753" s="216" t="s">
        <v>260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16" t="s">
        <v>260</v>
      </c>
      <c r="D754" s="216" t="s">
        <v>260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16" t="s">
        <v>260</v>
      </c>
      <c r="D755" s="216" t="s">
        <v>260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16" t="s">
        <v>260</v>
      </c>
      <c r="D756" s="216" t="s">
        <v>260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16" t="s">
        <v>260</v>
      </c>
      <c r="D757" s="216" t="s">
        <v>260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16" t="s">
        <v>260</v>
      </c>
      <c r="D758" s="216" t="s">
        <v>260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16" t="s">
        <v>260</v>
      </c>
      <c r="D759" s="216" t="s">
        <v>260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16" t="s">
        <v>260</v>
      </c>
      <c r="D760" s="216" t="s">
        <v>260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16" t="s">
        <v>260</v>
      </c>
      <c r="D761" s="216" t="s">
        <v>260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16" t="s">
        <v>260</v>
      </c>
      <c r="D762" s="216" t="s">
        <v>260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16" t="s">
        <v>260</v>
      </c>
      <c r="D763" s="216" t="s">
        <v>260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16" t="s">
        <v>260</v>
      </c>
      <c r="D764" s="216" t="s">
        <v>260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16" t="s">
        <v>260</v>
      </c>
      <c r="D765" s="216" t="s">
        <v>260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16" t="s">
        <v>260</v>
      </c>
      <c r="D766" s="216" t="s">
        <v>260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16" t="s">
        <v>260</v>
      </c>
      <c r="D767" s="216" t="s">
        <v>260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16" t="s">
        <v>260</v>
      </c>
      <c r="D768" s="216" t="s">
        <v>260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16" t="s">
        <v>260</v>
      </c>
      <c r="D769" s="216" t="s">
        <v>260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16" t="s">
        <v>260</v>
      </c>
      <c r="D770" s="216" t="s">
        <v>260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16" t="s">
        <v>260</v>
      </c>
      <c r="D771" s="216" t="s">
        <v>260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16" t="s">
        <v>260</v>
      </c>
      <c r="D772" s="216" t="s">
        <v>260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16" t="s">
        <v>260</v>
      </c>
      <c r="D773" s="216" t="s">
        <v>260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16" t="s">
        <v>260</v>
      </c>
      <c r="D774" s="216" t="s">
        <v>260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16" t="s">
        <v>260</v>
      </c>
      <c r="D775" s="216" t="s">
        <v>260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16" t="s">
        <v>260</v>
      </c>
      <c r="D776" s="216" t="s">
        <v>260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16" t="s">
        <v>260</v>
      </c>
      <c r="D777" s="216" t="s">
        <v>260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16" t="s">
        <v>260</v>
      </c>
      <c r="D778" s="216" t="s">
        <v>260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16" t="s">
        <v>260</v>
      </c>
      <c r="D779" s="216" t="s">
        <v>260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16" t="s">
        <v>260</v>
      </c>
      <c r="D780" s="216" t="s">
        <v>260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16" t="s">
        <v>260</v>
      </c>
      <c r="D781" s="216" t="s">
        <v>260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16" t="s">
        <v>260</v>
      </c>
      <c r="D782" s="216" t="s">
        <v>260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16" t="s">
        <v>260</v>
      </c>
      <c r="D783" s="216" t="s">
        <v>260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16" t="s">
        <v>260</v>
      </c>
      <c r="D784" s="216" t="s">
        <v>260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16" t="s">
        <v>260</v>
      </c>
      <c r="D785" s="216" t="s">
        <v>260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16" t="s">
        <v>260</v>
      </c>
      <c r="D786" s="216" t="s">
        <v>260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16" t="s">
        <v>260</v>
      </c>
      <c r="D787" s="216" t="s">
        <v>260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16" t="s">
        <v>260</v>
      </c>
      <c r="D788" s="216" t="s">
        <v>260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16" t="s">
        <v>260</v>
      </c>
      <c r="D789" s="216" t="s">
        <v>260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16" t="s">
        <v>260</v>
      </c>
      <c r="D790" s="216" t="s">
        <v>260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16" t="s">
        <v>260</v>
      </c>
      <c r="D791" s="216" t="s">
        <v>260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16" t="s">
        <v>260</v>
      </c>
      <c r="D792" s="216" t="s">
        <v>260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16" t="s">
        <v>260</v>
      </c>
      <c r="D793" s="216" t="s">
        <v>260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16" t="s">
        <v>260</v>
      </c>
      <c r="D794" s="216" t="s">
        <v>260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16" t="s">
        <v>260</v>
      </c>
      <c r="D795" s="216" t="s">
        <v>260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16" t="s">
        <v>260</v>
      </c>
      <c r="D796" s="216" t="s">
        <v>260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16" t="s">
        <v>260</v>
      </c>
      <c r="D797" s="216" t="s">
        <v>260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16" t="s">
        <v>260</v>
      </c>
      <c r="D798" s="216" t="s">
        <v>260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16" t="s">
        <v>260</v>
      </c>
      <c r="D799" s="216" t="s">
        <v>260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16" t="s">
        <v>260</v>
      </c>
      <c r="D800" s="216" t="s">
        <v>260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16" t="s">
        <v>260</v>
      </c>
      <c r="D801" s="216" t="s">
        <v>260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16" t="s">
        <v>260</v>
      </c>
      <c r="D802" s="216" t="s">
        <v>260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16" t="s">
        <v>260</v>
      </c>
      <c r="D803" s="216" t="s">
        <v>260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16" t="s">
        <v>260</v>
      </c>
      <c r="D804" s="216" t="s">
        <v>260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16" t="s">
        <v>260</v>
      </c>
      <c r="D805" s="216" t="s">
        <v>260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16" t="s">
        <v>260</v>
      </c>
      <c r="D806" s="216" t="s">
        <v>260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16" t="s">
        <v>260</v>
      </c>
      <c r="D807" s="216" t="s">
        <v>260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16" t="s">
        <v>260</v>
      </c>
      <c r="D808" s="216" t="s">
        <v>260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16" t="s">
        <v>260</v>
      </c>
      <c r="D809" s="216" t="s">
        <v>260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16" t="s">
        <v>260</v>
      </c>
      <c r="D810" s="216" t="s">
        <v>260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16" t="s">
        <v>260</v>
      </c>
      <c r="D811" s="216" t="s">
        <v>260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16" t="s">
        <v>260</v>
      </c>
      <c r="D812" s="216" t="s">
        <v>260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16" t="s">
        <v>260</v>
      </c>
      <c r="D813" s="216" t="s">
        <v>260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16" t="s">
        <v>260</v>
      </c>
      <c r="D814" s="216" t="s">
        <v>260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16" t="s">
        <v>260</v>
      </c>
      <c r="D815" s="216" t="s">
        <v>260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16" t="s">
        <v>260</v>
      </c>
      <c r="D816" s="216" t="s">
        <v>260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16" t="s">
        <v>260</v>
      </c>
      <c r="D817" s="216" t="s">
        <v>260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16" t="s">
        <v>260</v>
      </c>
      <c r="D818" s="216" t="s">
        <v>260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16" t="s">
        <v>260</v>
      </c>
      <c r="D819" s="216" t="s">
        <v>260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16" t="s">
        <v>260</v>
      </c>
      <c r="D820" s="216" t="s">
        <v>260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16" t="s">
        <v>260</v>
      </c>
      <c r="D821" s="216" t="s">
        <v>260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16" t="s">
        <v>260</v>
      </c>
      <c r="D822" s="216" t="s">
        <v>260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16" t="s">
        <v>260</v>
      </c>
      <c r="D823" s="216" t="s">
        <v>260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16" t="s">
        <v>260</v>
      </c>
      <c r="D824" s="216" t="s">
        <v>260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16" t="s">
        <v>260</v>
      </c>
      <c r="D825" s="216" t="s">
        <v>260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16" t="s">
        <v>260</v>
      </c>
      <c r="D826" s="216" t="s">
        <v>260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16" t="s">
        <v>260</v>
      </c>
      <c r="D827" s="216" t="s">
        <v>260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16" t="s">
        <v>260</v>
      </c>
      <c r="D828" s="216" t="s">
        <v>260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16" t="s">
        <v>260</v>
      </c>
      <c r="D829" s="216" t="s">
        <v>260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16" t="s">
        <v>260</v>
      </c>
      <c r="D830" s="216" t="s">
        <v>260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16" t="s">
        <v>260</v>
      </c>
      <c r="D831" s="216" t="s">
        <v>260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16" t="s">
        <v>260</v>
      </c>
      <c r="D832" s="216" t="s">
        <v>260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16" t="s">
        <v>260</v>
      </c>
      <c r="D833" s="216" t="s">
        <v>260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16" t="s">
        <v>260</v>
      </c>
      <c r="D834" s="216" t="s">
        <v>260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16" t="s">
        <v>260</v>
      </c>
      <c r="D835" s="216" t="s">
        <v>260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16" t="s">
        <v>260</v>
      </c>
      <c r="D836" s="216" t="s">
        <v>260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16" t="s">
        <v>260</v>
      </c>
      <c r="D837" s="216" t="s">
        <v>260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16" t="s">
        <v>260</v>
      </c>
      <c r="D838" s="216" t="s">
        <v>260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16" t="s">
        <v>260</v>
      </c>
      <c r="D839" s="216" t="s">
        <v>260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16" t="s">
        <v>260</v>
      </c>
      <c r="D840" s="216" t="s">
        <v>260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16" t="s">
        <v>260</v>
      </c>
      <c r="D841" s="216" t="s">
        <v>260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16" t="s">
        <v>260</v>
      </c>
      <c r="D842" s="216" t="s">
        <v>260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16" t="s">
        <v>260</v>
      </c>
      <c r="D843" s="216" t="s">
        <v>260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16" t="s">
        <v>260</v>
      </c>
      <c r="D844" s="216" t="s">
        <v>260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16" t="s">
        <v>260</v>
      </c>
      <c r="D845" s="216" t="s">
        <v>260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16" t="s">
        <v>260</v>
      </c>
      <c r="D846" s="216" t="s">
        <v>260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16" t="s">
        <v>260</v>
      </c>
      <c r="D847" s="216" t="s">
        <v>260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16" t="s">
        <v>260</v>
      </c>
      <c r="D848" s="216" t="s">
        <v>260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16" t="s">
        <v>260</v>
      </c>
      <c r="D849" s="216" t="s">
        <v>260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16" t="s">
        <v>260</v>
      </c>
      <c r="D850" s="216" t="s">
        <v>260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16" t="s">
        <v>260</v>
      </c>
      <c r="D851" s="216" t="s">
        <v>260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16" t="s">
        <v>260</v>
      </c>
      <c r="D852" s="216" t="s">
        <v>260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16" t="s">
        <v>260</v>
      </c>
      <c r="D853" s="216" t="s">
        <v>260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16" t="s">
        <v>260</v>
      </c>
      <c r="D854" s="216" t="s">
        <v>260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16" t="s">
        <v>260</v>
      </c>
      <c r="D855" s="216" t="s">
        <v>260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16" t="s">
        <v>260</v>
      </c>
      <c r="D856" s="216" t="s">
        <v>260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16" t="s">
        <v>260</v>
      </c>
      <c r="D857" s="216" t="s">
        <v>260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16" t="s">
        <v>260</v>
      </c>
      <c r="D858" s="216" t="s">
        <v>260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16" t="s">
        <v>260</v>
      </c>
      <c r="D859" s="216" t="s">
        <v>260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16" t="s">
        <v>260</v>
      </c>
      <c r="D860" s="216" t="s">
        <v>260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16" t="s">
        <v>260</v>
      </c>
      <c r="D861" s="216" t="s">
        <v>260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16" t="s">
        <v>260</v>
      </c>
      <c r="D862" s="216" t="s">
        <v>260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16" t="s">
        <v>260</v>
      </c>
      <c r="D863" s="216" t="s">
        <v>260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16" t="s">
        <v>260</v>
      </c>
      <c r="D864" s="216" t="s">
        <v>260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16" t="s">
        <v>260</v>
      </c>
      <c r="D865" s="216" t="s">
        <v>260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16" t="s">
        <v>260</v>
      </c>
      <c r="D866" s="216" t="s">
        <v>260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16" t="s">
        <v>260</v>
      </c>
      <c r="D867" s="216" t="s">
        <v>260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16" t="s">
        <v>260</v>
      </c>
      <c r="D868" s="216" t="s">
        <v>260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16" t="s">
        <v>260</v>
      </c>
      <c r="D869" s="216" t="s">
        <v>260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16" t="s">
        <v>260</v>
      </c>
      <c r="D870" s="216" t="s">
        <v>260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16" t="s">
        <v>260</v>
      </c>
      <c r="D871" s="216" t="s">
        <v>260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16" t="s">
        <v>260</v>
      </c>
      <c r="D872" s="216" t="s">
        <v>260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16" t="s">
        <v>260</v>
      </c>
      <c r="D873" s="216" t="s">
        <v>260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16" t="s">
        <v>260</v>
      </c>
      <c r="D874" s="216" t="s">
        <v>260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16" t="s">
        <v>260</v>
      </c>
      <c r="D875" s="216" t="s">
        <v>260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16" t="s">
        <v>260</v>
      </c>
      <c r="D876" s="216" t="s">
        <v>260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16" t="s">
        <v>260</v>
      </c>
      <c r="D877" s="216" t="s">
        <v>260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16" t="s">
        <v>260</v>
      </c>
      <c r="D878" s="216" t="s">
        <v>260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16" t="s">
        <v>260</v>
      </c>
      <c r="D879" s="216" t="s">
        <v>260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16" t="s">
        <v>260</v>
      </c>
      <c r="D880" s="216" t="s">
        <v>260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16" t="s">
        <v>260</v>
      </c>
      <c r="D881" s="216" t="s">
        <v>260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16" t="s">
        <v>260</v>
      </c>
      <c r="D882" s="216" t="s">
        <v>260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16" t="s">
        <v>260</v>
      </c>
      <c r="D883" s="216" t="s">
        <v>260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16" t="s">
        <v>260</v>
      </c>
      <c r="D884" s="216" t="s">
        <v>260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16" t="s">
        <v>260</v>
      </c>
      <c r="D885" s="216" t="s">
        <v>260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16" t="s">
        <v>260</v>
      </c>
      <c r="D886" s="216" t="s">
        <v>260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16" t="s">
        <v>260</v>
      </c>
      <c r="D887" s="216" t="s">
        <v>260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16" t="s">
        <v>260</v>
      </c>
      <c r="D888" s="216" t="s">
        <v>260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16" t="s">
        <v>260</v>
      </c>
      <c r="D889" s="216" t="s">
        <v>260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16" t="s">
        <v>260</v>
      </c>
      <c r="D890" s="216" t="s">
        <v>260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16" t="s">
        <v>260</v>
      </c>
      <c r="D891" s="216" t="s">
        <v>260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16" t="s">
        <v>260</v>
      </c>
      <c r="D892" s="216" t="s">
        <v>260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16" t="s">
        <v>260</v>
      </c>
      <c r="D893" s="216" t="s">
        <v>260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16" t="s">
        <v>260</v>
      </c>
      <c r="D894" s="216" t="s">
        <v>260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16" t="s">
        <v>260</v>
      </c>
      <c r="D895" s="216" t="s">
        <v>260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16" t="s">
        <v>260</v>
      </c>
      <c r="D896" s="216" t="s">
        <v>260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16" t="s">
        <v>260</v>
      </c>
      <c r="D897" s="216" t="s">
        <v>260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16" t="s">
        <v>260</v>
      </c>
      <c r="D898" s="216" t="s">
        <v>260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16" t="s">
        <v>260</v>
      </c>
      <c r="D899" s="216" t="s">
        <v>260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16" t="s">
        <v>260</v>
      </c>
      <c r="D900" s="216" t="s">
        <v>260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16" t="s">
        <v>260</v>
      </c>
      <c r="D901" s="216" t="s">
        <v>260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16" t="s">
        <v>260</v>
      </c>
      <c r="D902" s="216" t="s">
        <v>260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16" t="s">
        <v>260</v>
      </c>
      <c r="D903" s="216" t="s">
        <v>260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16" t="s">
        <v>260</v>
      </c>
      <c r="D904" s="216" t="s">
        <v>260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16" t="s">
        <v>260</v>
      </c>
      <c r="D905" s="216" t="s">
        <v>260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16" t="s">
        <v>260</v>
      </c>
      <c r="D906" s="216" t="s">
        <v>260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16" t="s">
        <v>260</v>
      </c>
      <c r="D907" s="216" t="s">
        <v>260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16" t="s">
        <v>260</v>
      </c>
      <c r="D908" s="216" t="s">
        <v>260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16" t="s">
        <v>260</v>
      </c>
      <c r="D909" s="216" t="s">
        <v>260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16" t="s">
        <v>260</v>
      </c>
      <c r="D910" s="216" t="s">
        <v>260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16" t="s">
        <v>260</v>
      </c>
      <c r="D911" s="216" t="s">
        <v>260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16" t="s">
        <v>260</v>
      </c>
      <c r="D912" s="216" t="s">
        <v>260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16" t="s">
        <v>260</v>
      </c>
      <c r="D913" s="216" t="s">
        <v>260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16" t="s">
        <v>260</v>
      </c>
      <c r="D914" s="216" t="s">
        <v>260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16" t="s">
        <v>260</v>
      </c>
      <c r="D915" s="216" t="s">
        <v>260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16" t="s">
        <v>260</v>
      </c>
      <c r="D916" s="216" t="s">
        <v>260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16" t="s">
        <v>260</v>
      </c>
      <c r="D917" s="216" t="s">
        <v>260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16" t="s">
        <v>260</v>
      </c>
      <c r="D918" s="216" t="s">
        <v>260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16" t="s">
        <v>260</v>
      </c>
      <c r="D919" s="216" t="s">
        <v>260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16" t="s">
        <v>260</v>
      </c>
      <c r="D920" s="216" t="s">
        <v>260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16" t="s">
        <v>260</v>
      </c>
      <c r="D921" s="216" t="s">
        <v>260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16" t="s">
        <v>260</v>
      </c>
      <c r="D922" s="216" t="s">
        <v>260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16" t="s">
        <v>260</v>
      </c>
      <c r="D923" s="216" t="s">
        <v>260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16" t="s">
        <v>260</v>
      </c>
      <c r="D924" s="216" t="s">
        <v>260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16" t="s">
        <v>260</v>
      </c>
      <c r="D925" s="216" t="s">
        <v>260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16" t="s">
        <v>260</v>
      </c>
      <c r="D926" s="216" t="s">
        <v>260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16" t="s">
        <v>260</v>
      </c>
      <c r="D927" s="216" t="s">
        <v>260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16" t="s">
        <v>260</v>
      </c>
      <c r="D928" s="216" t="s">
        <v>260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16" t="s">
        <v>260</v>
      </c>
      <c r="D929" s="216" t="s">
        <v>260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16" t="s">
        <v>260</v>
      </c>
      <c r="D930" s="216" t="s">
        <v>260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16" t="s">
        <v>260</v>
      </c>
      <c r="D931" s="216" t="s">
        <v>260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16" t="s">
        <v>260</v>
      </c>
      <c r="D932" s="216" t="s">
        <v>260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16" t="s">
        <v>260</v>
      </c>
      <c r="D933" s="216" t="s">
        <v>260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16" t="s">
        <v>260</v>
      </c>
      <c r="D934" s="216" t="s">
        <v>260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16" t="s">
        <v>260</v>
      </c>
      <c r="D935" s="216" t="s">
        <v>260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16" t="s">
        <v>260</v>
      </c>
      <c r="D936" s="216" t="s">
        <v>260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16" t="s">
        <v>260</v>
      </c>
      <c r="D937" s="216" t="s">
        <v>260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16" t="s">
        <v>260</v>
      </c>
      <c r="D938" s="216" t="s">
        <v>260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16" t="s">
        <v>260</v>
      </c>
      <c r="D939" s="216" t="s">
        <v>260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16" t="s">
        <v>260</v>
      </c>
      <c r="D940" s="216" t="s">
        <v>260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16" t="s">
        <v>260</v>
      </c>
      <c r="D941" s="216" t="s">
        <v>260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16" t="s">
        <v>260</v>
      </c>
      <c r="D942" s="216" t="s">
        <v>260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16" t="s">
        <v>260</v>
      </c>
      <c r="D943" s="216" t="s">
        <v>260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16" t="s">
        <v>260</v>
      </c>
      <c r="D944" s="216" t="s">
        <v>260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16" t="s">
        <v>260</v>
      </c>
      <c r="D945" s="216" t="s">
        <v>260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16" t="s">
        <v>260</v>
      </c>
      <c r="D946" s="216" t="s">
        <v>260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16" t="s">
        <v>260</v>
      </c>
      <c r="D947" s="216" t="s">
        <v>260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16" t="s">
        <v>260</v>
      </c>
      <c r="D948" s="216" t="s">
        <v>260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16" t="s">
        <v>260</v>
      </c>
      <c r="D949" s="216" t="s">
        <v>260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16" t="s">
        <v>260</v>
      </c>
      <c r="D950" s="216" t="s">
        <v>260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16" t="s">
        <v>260</v>
      </c>
      <c r="D951" s="216" t="s">
        <v>260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16" t="s">
        <v>260</v>
      </c>
      <c r="D952" s="216" t="s">
        <v>260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16" t="s">
        <v>260</v>
      </c>
      <c r="D953" s="216" t="s">
        <v>260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16" t="s">
        <v>260</v>
      </c>
      <c r="D954" s="216" t="s">
        <v>260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16" t="s">
        <v>260</v>
      </c>
      <c r="D955" s="216" t="s">
        <v>260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16" t="s">
        <v>260</v>
      </c>
      <c r="D956" s="216" t="s">
        <v>260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16" t="s">
        <v>260</v>
      </c>
      <c r="D957" s="216" t="s">
        <v>260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16" t="s">
        <v>260</v>
      </c>
      <c r="D958" s="216" t="s">
        <v>260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16" t="s">
        <v>260</v>
      </c>
      <c r="D959" s="216" t="s">
        <v>260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16" t="s">
        <v>260</v>
      </c>
      <c r="D960" s="216" t="s">
        <v>260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16" t="s">
        <v>260</v>
      </c>
      <c r="D961" s="216" t="s">
        <v>260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16" t="s">
        <v>260</v>
      </c>
      <c r="D962" s="216" t="s">
        <v>260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16" t="s">
        <v>260</v>
      </c>
      <c r="D963" s="216" t="s">
        <v>260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16" t="s">
        <v>260</v>
      </c>
      <c r="D964" s="216" t="s">
        <v>260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16" t="s">
        <v>260</v>
      </c>
      <c r="D965" s="216" t="s">
        <v>260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16" t="s">
        <v>260</v>
      </c>
      <c r="D966" s="216" t="s">
        <v>260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16" t="s">
        <v>260</v>
      </c>
      <c r="D967" s="216" t="s">
        <v>260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16" t="s">
        <v>260</v>
      </c>
      <c r="D968" s="216" t="s">
        <v>260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16" t="s">
        <v>260</v>
      </c>
      <c r="D969" s="216" t="s">
        <v>260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16" t="s">
        <v>260</v>
      </c>
      <c r="D970" s="216" t="s">
        <v>260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16" t="s">
        <v>260</v>
      </c>
      <c r="D971" s="216" t="s">
        <v>260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16" t="s">
        <v>260</v>
      </c>
      <c r="D972" s="216" t="s">
        <v>260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16" t="s">
        <v>260</v>
      </c>
      <c r="D973" s="216" t="s">
        <v>260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16" t="s">
        <v>260</v>
      </c>
      <c r="D974" s="216" t="s">
        <v>260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16" t="s">
        <v>260</v>
      </c>
      <c r="D975" s="216" t="s">
        <v>260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16" t="s">
        <v>260</v>
      </c>
      <c r="D976" s="216" t="s">
        <v>260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16" t="s">
        <v>260</v>
      </c>
      <c r="D977" s="216" t="s">
        <v>260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16" t="s">
        <v>260</v>
      </c>
      <c r="D978" s="216" t="s">
        <v>260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16" t="s">
        <v>260</v>
      </c>
      <c r="D979" s="216" t="s">
        <v>260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16" t="s">
        <v>260</v>
      </c>
      <c r="D980" s="216" t="s">
        <v>260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16" t="s">
        <v>260</v>
      </c>
      <c r="D981" s="216" t="s">
        <v>260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16" t="s">
        <v>260</v>
      </c>
      <c r="D982" s="216" t="s">
        <v>260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16" t="s">
        <v>260</v>
      </c>
      <c r="D983" s="216" t="s">
        <v>260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16" t="s">
        <v>260</v>
      </c>
      <c r="D984" s="216" t="s">
        <v>260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16" t="s">
        <v>260</v>
      </c>
      <c r="D985" s="216" t="s">
        <v>260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16" t="s">
        <v>260</v>
      </c>
      <c r="D986" s="216" t="s">
        <v>260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16" t="s">
        <v>260</v>
      </c>
      <c r="D987" s="216" t="s">
        <v>260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16" t="s">
        <v>260</v>
      </c>
      <c r="D988" s="216" t="s">
        <v>260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16" t="s">
        <v>260</v>
      </c>
      <c r="D989" s="216" t="s">
        <v>260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16" t="s">
        <v>260</v>
      </c>
      <c r="D990" s="216" t="s">
        <v>260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16" t="s">
        <v>260</v>
      </c>
      <c r="D991" s="216" t="s">
        <v>260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16" t="s">
        <v>260</v>
      </c>
      <c r="D992" s="216" t="s">
        <v>260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16" t="s">
        <v>260</v>
      </c>
      <c r="D993" s="216" t="s">
        <v>260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16" t="s">
        <v>260</v>
      </c>
      <c r="D994" s="216" t="s">
        <v>260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16" t="s">
        <v>260</v>
      </c>
      <c r="D995" s="216" t="s">
        <v>260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16" t="s">
        <v>260</v>
      </c>
      <c r="D996" s="216" t="s">
        <v>260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16" t="s">
        <v>260</v>
      </c>
      <c r="D997" s="216" t="s">
        <v>260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16" t="s">
        <v>260</v>
      </c>
      <c r="D998" s="216" t="s">
        <v>260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16" t="s">
        <v>260</v>
      </c>
      <c r="D999" s="216" t="s">
        <v>260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16" t="s">
        <v>260</v>
      </c>
      <c r="D1000" s="216" t="s">
        <v>260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16" t="s">
        <v>260</v>
      </c>
      <c r="D1001" s="216" t="s">
        <v>260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16" t="s">
        <v>260</v>
      </c>
      <c r="D1002" s="216" t="s">
        <v>260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16" t="s">
        <v>260</v>
      </c>
      <c r="D1003" s="216" t="s">
        <v>260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16" t="s">
        <v>260</v>
      </c>
      <c r="D1004" s="216" t="s">
        <v>260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16" t="s">
        <v>260</v>
      </c>
      <c r="D1005" s="216" t="s">
        <v>260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16" t="s">
        <v>260</v>
      </c>
      <c r="D1006" s="216" t="s">
        <v>260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16" t="s">
        <v>260</v>
      </c>
      <c r="D1007" s="216" t="s">
        <v>260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16" t="s">
        <v>260</v>
      </c>
      <c r="D1008" s="216" t="s">
        <v>260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16" t="s">
        <v>260</v>
      </c>
      <c r="D1009" s="216" t="s">
        <v>260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16" t="s">
        <v>260</v>
      </c>
      <c r="D1010" s="216" t="s">
        <v>260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16" t="s">
        <v>260</v>
      </c>
      <c r="D1011" s="216" t="s">
        <v>260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16" t="s">
        <v>260</v>
      </c>
      <c r="D1012" s="216" t="s">
        <v>260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16" t="s">
        <v>260</v>
      </c>
      <c r="D1125" s="216" t="s">
        <v>260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16" t="s">
        <v>260</v>
      </c>
      <c r="D1126" s="216" t="s">
        <v>260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16" t="s">
        <v>260</v>
      </c>
      <c r="D1127" s="216" t="s">
        <v>260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16" t="s">
        <v>260</v>
      </c>
      <c r="D1128" s="216" t="s">
        <v>260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16" t="s">
        <v>260</v>
      </c>
      <c r="D1129" s="216" t="s">
        <v>260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16" t="s">
        <v>260</v>
      </c>
      <c r="D1130" s="216" t="s">
        <v>260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16" t="s">
        <v>260</v>
      </c>
      <c r="D1131" s="216" t="s">
        <v>260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16" t="s">
        <v>260</v>
      </c>
      <c r="D1132" s="216" t="s">
        <v>260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16" t="s">
        <v>260</v>
      </c>
      <c r="D1133" s="216" t="s">
        <v>260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16" t="s">
        <v>260</v>
      </c>
      <c r="D1134" s="216" t="s">
        <v>260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16" t="s">
        <v>260</v>
      </c>
      <c r="D1135" s="216" t="s">
        <v>260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16" t="s">
        <v>260</v>
      </c>
      <c r="D1136" s="216" t="s">
        <v>260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16" t="s">
        <v>260</v>
      </c>
      <c r="D1137" s="216" t="s">
        <v>260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16" t="s">
        <v>260</v>
      </c>
      <c r="D1138" s="216" t="s">
        <v>260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16" t="s">
        <v>260</v>
      </c>
      <c r="D1139" s="216" t="s">
        <v>260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16" t="s">
        <v>260</v>
      </c>
      <c r="D1140" s="216" t="s">
        <v>260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16" t="s">
        <v>260</v>
      </c>
      <c r="D1141" s="216" t="s">
        <v>260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16" t="s">
        <v>260</v>
      </c>
      <c r="D1142" s="216" t="s">
        <v>260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16" t="s">
        <v>260</v>
      </c>
      <c r="D1143" s="216" t="s">
        <v>260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16" t="s">
        <v>260</v>
      </c>
      <c r="D1144" s="216" t="s">
        <v>260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16" t="s">
        <v>260</v>
      </c>
      <c r="D1145" s="216" t="s">
        <v>260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16" t="s">
        <v>260</v>
      </c>
      <c r="D1146" s="216" t="s">
        <v>260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16" t="s">
        <v>260</v>
      </c>
      <c r="D1147" s="216" t="s">
        <v>260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16" t="s">
        <v>260</v>
      </c>
      <c r="D1148" s="216" t="s">
        <v>260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16" t="s">
        <v>260</v>
      </c>
      <c r="D1149" s="216" t="s">
        <v>260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16" t="s">
        <v>260</v>
      </c>
      <c r="D1150" s="216" t="s">
        <v>260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16" t="s">
        <v>260</v>
      </c>
      <c r="D1151" s="216" t="s">
        <v>260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16" t="s">
        <v>260</v>
      </c>
      <c r="D1152" s="216" t="s">
        <v>260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16" t="s">
        <v>260</v>
      </c>
      <c r="D1153" s="216" t="s">
        <v>260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16" t="s">
        <v>260</v>
      </c>
      <c r="D1154" s="216" t="s">
        <v>260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16" t="s">
        <v>260</v>
      </c>
      <c r="D1155" s="216" t="s">
        <v>260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16" t="s">
        <v>260</v>
      </c>
      <c r="D1156" s="216" t="s">
        <v>260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16" t="s">
        <v>260</v>
      </c>
      <c r="D1157" s="216" t="s">
        <v>260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16" t="s">
        <v>260</v>
      </c>
      <c r="D1158" s="216" t="s">
        <v>260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16" t="s">
        <v>260</v>
      </c>
      <c r="D1159" s="216" t="s">
        <v>260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16" t="s">
        <v>260</v>
      </c>
      <c r="D1160" s="216" t="s">
        <v>260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16" t="s">
        <v>260</v>
      </c>
      <c r="D1161" s="216" t="s">
        <v>260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16" t="s">
        <v>260</v>
      </c>
      <c r="D1162" s="216" t="s">
        <v>260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16" t="s">
        <v>260</v>
      </c>
      <c r="D1163" s="216" t="s">
        <v>260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16" t="s">
        <v>260</v>
      </c>
      <c r="D1164" s="216" t="s">
        <v>260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16" t="s">
        <v>260</v>
      </c>
      <c r="D1165" s="216" t="s">
        <v>260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16" t="s">
        <v>260</v>
      </c>
      <c r="D1166" s="216" t="s">
        <v>260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16" t="s">
        <v>260</v>
      </c>
      <c r="D1167" s="216" t="s">
        <v>260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16" t="s">
        <v>260</v>
      </c>
      <c r="D1168" s="216" t="s">
        <v>260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16" t="s">
        <v>260</v>
      </c>
      <c r="D1169" s="216" t="s">
        <v>260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16" t="s">
        <v>260</v>
      </c>
      <c r="D1170" s="216" t="s">
        <v>260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16" t="s">
        <v>260</v>
      </c>
      <c r="D1171" s="216" t="s">
        <v>260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16" t="s">
        <v>260</v>
      </c>
      <c r="D1172" s="216" t="s">
        <v>260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16" t="s">
        <v>260</v>
      </c>
      <c r="D1173" s="216" t="s">
        <v>260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16" t="s">
        <v>260</v>
      </c>
      <c r="D1174" s="216" t="s">
        <v>260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16" t="s">
        <v>260</v>
      </c>
      <c r="D1175" s="216" t="s">
        <v>260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16" t="s">
        <v>260</v>
      </c>
      <c r="D1176" s="216" t="s">
        <v>260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16" t="s">
        <v>260</v>
      </c>
      <c r="D1177" s="216" t="s">
        <v>260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16" t="s">
        <v>260</v>
      </c>
      <c r="D1178" s="216" t="s">
        <v>260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16" t="s">
        <v>260</v>
      </c>
      <c r="D1179" s="216" t="s">
        <v>260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16" t="s">
        <v>260</v>
      </c>
      <c r="D1180" s="216" t="s">
        <v>260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16" t="s">
        <v>260</v>
      </c>
      <c r="D1181" s="216" t="s">
        <v>260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16" t="s">
        <v>260</v>
      </c>
      <c r="D1182" s="216" t="s">
        <v>260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16" t="s">
        <v>260</v>
      </c>
      <c r="D1183" s="216" t="s">
        <v>260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16" t="s">
        <v>260</v>
      </c>
      <c r="D1184" s="216" t="s">
        <v>260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16" t="s">
        <v>260</v>
      </c>
      <c r="D1185" s="216" t="s">
        <v>260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16" t="s">
        <v>260</v>
      </c>
      <c r="D1186" s="216" t="s">
        <v>260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16" t="s">
        <v>260</v>
      </c>
      <c r="D1187" s="216" t="s">
        <v>260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16" t="s">
        <v>260</v>
      </c>
      <c r="D1188" s="216" t="s">
        <v>260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16" t="s">
        <v>260</v>
      </c>
      <c r="D1189" s="216" t="s">
        <v>260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16" t="s">
        <v>260</v>
      </c>
      <c r="D1190" s="216" t="s">
        <v>260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16" t="s">
        <v>260</v>
      </c>
      <c r="D1191" s="216" t="s">
        <v>260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16" t="s">
        <v>260</v>
      </c>
      <c r="D1192" s="216" t="s">
        <v>260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16" t="s">
        <v>260</v>
      </c>
      <c r="D1193" s="216" t="s">
        <v>260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16" t="s">
        <v>260</v>
      </c>
      <c r="D1194" s="216" t="s">
        <v>260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16" t="s">
        <v>260</v>
      </c>
      <c r="D1195" s="216" t="s">
        <v>260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16" t="s">
        <v>260</v>
      </c>
      <c r="D1196" s="216" t="s">
        <v>260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16" t="s">
        <v>260</v>
      </c>
      <c r="D1197" s="216" t="s">
        <v>260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16" t="s">
        <v>260</v>
      </c>
      <c r="D1198" s="216" t="s">
        <v>260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16" t="s">
        <v>260</v>
      </c>
      <c r="D1199" s="216" t="s">
        <v>260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16" t="s">
        <v>260</v>
      </c>
      <c r="D1200" s="216" t="s">
        <v>260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16" t="s">
        <v>260</v>
      </c>
      <c r="D1201" s="216" t="s">
        <v>260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16" t="s">
        <v>260</v>
      </c>
      <c r="D1202" s="216" t="s">
        <v>260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16" t="s">
        <v>260</v>
      </c>
      <c r="D1203" s="216" t="s">
        <v>260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16" t="s">
        <v>260</v>
      </c>
      <c r="D1204" s="216" t="s">
        <v>260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16" t="s">
        <v>260</v>
      </c>
      <c r="D1205" s="216" t="s">
        <v>260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16" t="s">
        <v>260</v>
      </c>
      <c r="D1206" s="216" t="s">
        <v>260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16" t="s">
        <v>260</v>
      </c>
      <c r="D1207" s="216" t="s">
        <v>260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16" t="s">
        <v>260</v>
      </c>
      <c r="D1208" s="216" t="s">
        <v>260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16" t="s">
        <v>260</v>
      </c>
      <c r="D1209" s="216" t="s">
        <v>260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16" t="s">
        <v>260</v>
      </c>
      <c r="D1210" s="216" t="s">
        <v>260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16" t="s">
        <v>260</v>
      </c>
      <c r="D1211" s="216" t="s">
        <v>260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16" t="s">
        <v>260</v>
      </c>
      <c r="D1212" s="216" t="s">
        <v>260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16" t="s">
        <v>260</v>
      </c>
      <c r="D1213" s="216" t="s">
        <v>260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16" t="s">
        <v>260</v>
      </c>
      <c r="D1214" s="216" t="s">
        <v>260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16" t="s">
        <v>260</v>
      </c>
      <c r="D1215" s="216" t="s">
        <v>260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16" t="s">
        <v>260</v>
      </c>
      <c r="D1216" s="216" t="s">
        <v>260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16" t="s">
        <v>260</v>
      </c>
      <c r="D1217" s="216" t="s">
        <v>260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16" t="s">
        <v>260</v>
      </c>
      <c r="D1218" s="216" t="s">
        <v>260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16" t="s">
        <v>260</v>
      </c>
      <c r="D1219" s="216" t="s">
        <v>260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16" t="s">
        <v>260</v>
      </c>
      <c r="D1220" s="216" t="s">
        <v>260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16" t="s">
        <v>260</v>
      </c>
      <c r="D1221" s="216" t="s">
        <v>260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16" t="s">
        <v>260</v>
      </c>
      <c r="D1222" s="216" t="s">
        <v>260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16" t="s">
        <v>260</v>
      </c>
      <c r="D1223" s="216" t="s">
        <v>260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16" t="s">
        <v>260</v>
      </c>
      <c r="D1224" s="216" t="s">
        <v>260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16" t="s">
        <v>260</v>
      </c>
      <c r="D1225" s="216" t="s">
        <v>260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16" t="s">
        <v>260</v>
      </c>
      <c r="D1226" s="216" t="s">
        <v>260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16" t="s">
        <v>260</v>
      </c>
      <c r="D1227" s="216" t="s">
        <v>260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16" t="s">
        <v>260</v>
      </c>
      <c r="D1228" s="216" t="s">
        <v>260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16" t="s">
        <v>260</v>
      </c>
      <c r="D1229" s="216" t="s">
        <v>260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16" t="s">
        <v>260</v>
      </c>
      <c r="D1230" s="216" t="s">
        <v>260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16" t="s">
        <v>260</v>
      </c>
      <c r="D1231" s="216" t="s">
        <v>260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16" t="s">
        <v>260</v>
      </c>
      <c r="D1232" s="216" t="s">
        <v>260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16" t="s">
        <v>260</v>
      </c>
      <c r="D1233" s="216" t="s">
        <v>260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16" t="s">
        <v>260</v>
      </c>
      <c r="D1234" s="216" t="s">
        <v>260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16" t="s">
        <v>260</v>
      </c>
      <c r="D1235" s="216" t="s">
        <v>260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16" t="s">
        <v>260</v>
      </c>
      <c r="D1236" s="216" t="s">
        <v>260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16">
        <v>34254</v>
      </c>
      <c r="D1237" s="216" t="s">
        <v>260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16">
        <v>34254</v>
      </c>
      <c r="D1238" s="216" t="s">
        <v>260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16">
        <v>34254</v>
      </c>
      <c r="D1239" s="216" t="s">
        <v>260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16">
        <v>34254</v>
      </c>
      <c r="D1240" s="216" t="s">
        <v>260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16">
        <v>34254</v>
      </c>
      <c r="D1241" s="216" t="s">
        <v>260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16">
        <v>34254</v>
      </c>
      <c r="D1242" s="216" t="s">
        <v>260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16">
        <v>34254</v>
      </c>
      <c r="D1243" s="216" t="s">
        <v>260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16">
        <v>34254</v>
      </c>
      <c r="D1244" s="216" t="s">
        <v>260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16">
        <v>34254</v>
      </c>
      <c r="D1245" s="216" t="s">
        <v>260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16">
        <v>34254</v>
      </c>
      <c r="D1246" s="216" t="s">
        <v>260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16">
        <v>34254</v>
      </c>
      <c r="D1247" s="216" t="s">
        <v>260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16">
        <v>34254</v>
      </c>
      <c r="D1248" s="216" t="s">
        <v>260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16">
        <v>34254</v>
      </c>
      <c r="D1249" s="216" t="s">
        <v>260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16">
        <v>34254</v>
      </c>
      <c r="D1250" s="216" t="s">
        <v>260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16">
        <v>34254</v>
      </c>
      <c r="D1251" s="216" t="s">
        <v>260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16">
        <v>34254</v>
      </c>
      <c r="D1252" s="216" t="s">
        <v>260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16">
        <v>34254</v>
      </c>
      <c r="D1253" s="216" t="s">
        <v>260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16">
        <v>34254</v>
      </c>
      <c r="D1254" s="216" t="s">
        <v>260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16">
        <v>34254</v>
      </c>
      <c r="D1255" s="216" t="s">
        <v>260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16">
        <v>34254</v>
      </c>
      <c r="D1256" s="216" t="s">
        <v>260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16">
        <v>34254</v>
      </c>
      <c r="D1257" s="216" t="s">
        <v>260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16">
        <v>34254</v>
      </c>
      <c r="D1258" s="216" t="s">
        <v>260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16">
        <v>34254</v>
      </c>
      <c r="D1259" s="216" t="s">
        <v>260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16">
        <v>34254</v>
      </c>
      <c r="D1260" s="216" t="s">
        <v>260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16">
        <v>34254</v>
      </c>
      <c r="D1261" s="216" t="s">
        <v>260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16">
        <v>34254</v>
      </c>
      <c r="D1262" s="216" t="s">
        <v>260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16">
        <v>34254</v>
      </c>
      <c r="D1263" s="216" t="s">
        <v>260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16">
        <v>34254</v>
      </c>
      <c r="D1264" s="216" t="s">
        <v>260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16">
        <v>34254</v>
      </c>
      <c r="D1265" s="216" t="s">
        <v>260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16">
        <v>34254</v>
      </c>
      <c r="D1266" s="216" t="s">
        <v>260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16">
        <v>34254</v>
      </c>
      <c r="D1267" s="216" t="s">
        <v>260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16">
        <v>34254</v>
      </c>
      <c r="D1268" s="216" t="s">
        <v>260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16">
        <v>34254</v>
      </c>
      <c r="D1269" s="216" t="s">
        <v>260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16">
        <v>34254</v>
      </c>
      <c r="D1270" s="216" t="s">
        <v>260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16">
        <v>34254</v>
      </c>
      <c r="D1271" s="216" t="s">
        <v>260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16">
        <v>34254</v>
      </c>
      <c r="D1272" s="216" t="s">
        <v>260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16">
        <v>34254</v>
      </c>
      <c r="D1273" s="216" t="s">
        <v>260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16">
        <v>34254</v>
      </c>
      <c r="D1274" s="216" t="s">
        <v>260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16">
        <v>34254</v>
      </c>
      <c r="D1275" s="216" t="s">
        <v>260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16">
        <v>34254</v>
      </c>
      <c r="D1276" s="216" t="s">
        <v>260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16">
        <v>34254</v>
      </c>
      <c r="D1277" s="216" t="s">
        <v>260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16">
        <v>34254</v>
      </c>
      <c r="D1278" s="216" t="s">
        <v>260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16">
        <v>34254</v>
      </c>
      <c r="D1279" s="216" t="s">
        <v>260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16">
        <v>34254</v>
      </c>
      <c r="D1280" s="216" t="s">
        <v>260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16">
        <v>34254</v>
      </c>
      <c r="D1281" s="216" t="s">
        <v>260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16">
        <v>34254</v>
      </c>
      <c r="D1282" s="216" t="s">
        <v>260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16">
        <v>34254</v>
      </c>
      <c r="D1283" s="216" t="s">
        <v>260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16">
        <v>34254</v>
      </c>
      <c r="D1284" s="216" t="s">
        <v>260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16">
        <v>34254</v>
      </c>
      <c r="D1285" s="216" t="s">
        <v>260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16">
        <v>34254</v>
      </c>
      <c r="D1286" s="216" t="s">
        <v>260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16">
        <v>34254</v>
      </c>
      <c r="D1287" s="216" t="s">
        <v>260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16">
        <v>34254</v>
      </c>
      <c r="D1288" s="216" t="s">
        <v>260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16">
        <v>34254</v>
      </c>
      <c r="D1289" s="216" t="s">
        <v>260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16">
        <v>34254</v>
      </c>
      <c r="D1290" s="216" t="s">
        <v>260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16">
        <v>34254</v>
      </c>
      <c r="D1291" s="216" t="s">
        <v>260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16">
        <v>34254</v>
      </c>
      <c r="D1292" s="216" t="s">
        <v>260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16" t="s">
        <v>260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16" t="s">
        <v>260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16" t="s">
        <v>260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16" t="s">
        <v>260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16" t="s">
        <v>260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16" t="s">
        <v>260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16" t="s">
        <v>260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16" t="s">
        <v>260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16" t="s">
        <v>260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16" t="s">
        <v>260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16" t="s">
        <v>260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16" t="s">
        <v>260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16" t="s">
        <v>260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16" t="s">
        <v>260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16" t="s">
        <v>260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16" t="s">
        <v>260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16" t="s">
        <v>260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16" t="s">
        <v>260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16" t="s">
        <v>260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16" t="s">
        <v>260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16" t="s">
        <v>260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16" t="s">
        <v>260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16" t="s">
        <v>260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16" t="s">
        <v>260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16" t="s">
        <v>260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16" t="s">
        <v>260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16" t="s">
        <v>260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16" t="s">
        <v>260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16" t="s">
        <v>260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16" t="s">
        <v>260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16" t="s">
        <v>260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16" t="s">
        <v>260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16" t="s">
        <v>260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16" t="s">
        <v>260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16" t="s">
        <v>260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16" t="s">
        <v>260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16" t="s">
        <v>260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16" t="s">
        <v>260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16" t="s">
        <v>260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16" t="s">
        <v>260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16" t="s">
        <v>260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16" t="s">
        <v>260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16" t="s">
        <v>260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16" t="s">
        <v>260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16" t="s">
        <v>260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16" t="s">
        <v>260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16" t="s">
        <v>260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16" t="s">
        <v>260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16" t="s">
        <v>260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16" t="s">
        <v>260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16" t="s">
        <v>260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16" t="s">
        <v>260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16" t="s">
        <v>260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16" t="s">
        <v>260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16" t="s">
        <v>260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16" t="s">
        <v>260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5">
      <c r="A2129" t="s">
        <v>143</v>
      </c>
      <c r="B2129" t="s">
        <v>134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5">
      <c r="A2130" t="s">
        <v>143</v>
      </c>
      <c r="B2130" t="s">
        <v>134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5">
      <c r="A2131" t="s">
        <v>143</v>
      </c>
      <c r="B2131" t="s">
        <v>134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5">
      <c r="A2132" t="s">
        <v>143</v>
      </c>
      <c r="B2132" t="s">
        <v>134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5">
      <c r="A2133" t="s">
        <v>143</v>
      </c>
      <c r="B2133" t="s">
        <v>149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s="177" t="s">
        <v>153</v>
      </c>
      <c r="AG2133" s="177"/>
      <c r="AH2133" s="177"/>
      <c r="AI2133" s="177"/>
    </row>
    <row r="2134" spans="1:35">
      <c r="A2134" t="s">
        <v>143</v>
      </c>
      <c r="B2134" t="s">
        <v>149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5">
      <c r="A2135" t="s">
        <v>143</v>
      </c>
      <c r="B2135" t="s">
        <v>149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5">
      <c r="A2136" t="s">
        <v>143</v>
      </c>
      <c r="B2136" t="s">
        <v>149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5">
      <c r="A2137" t="s">
        <v>143</v>
      </c>
      <c r="B2137" t="s">
        <v>149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5">
      <c r="A2138" t="s">
        <v>143</v>
      </c>
      <c r="B2138" t="s">
        <v>149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5">
      <c r="A2139" t="s">
        <v>143</v>
      </c>
      <c r="B2139" t="s">
        <v>149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5">
      <c r="A2140" t="s">
        <v>143</v>
      </c>
      <c r="B2140" t="s">
        <v>149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5">
      <c r="A2141" t="s">
        <v>143</v>
      </c>
      <c r="B2141" t="s">
        <v>149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5">
      <c r="A2142" t="s">
        <v>143</v>
      </c>
      <c r="B2142" t="s">
        <v>149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5">
      <c r="A2143" t="s">
        <v>143</v>
      </c>
      <c r="B2143" t="s">
        <v>149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5">
      <c r="A2144" t="s">
        <v>143</v>
      </c>
      <c r="B2144" t="s">
        <v>149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539" customFormat="1">
      <c r="C2189" s="540" t="s">
        <v>1008</v>
      </c>
      <c r="D2189" s="540"/>
      <c r="J2189" s="436"/>
      <c r="K2189" s="436"/>
      <c r="L2189" s="436"/>
      <c r="M2189" s="436"/>
      <c r="N2189" s="436"/>
      <c r="O2189" s="436"/>
      <c r="P2189" s="436"/>
      <c r="Q2189" s="436"/>
      <c r="R2189" s="436"/>
      <c r="S2189" s="436"/>
      <c r="T2189" s="436"/>
      <c r="U2189" s="436"/>
      <c r="V2189" s="436"/>
      <c r="W2189" s="436"/>
      <c r="X2189" s="436"/>
      <c r="Y2189" s="436"/>
      <c r="Z2189" s="436"/>
      <c r="AA2189" s="436"/>
      <c r="AB2189" s="541"/>
      <c r="AC2189" s="541"/>
      <c r="AD2189" s="436"/>
      <c r="AE2189" s="436"/>
    </row>
    <row r="2190" spans="1:34" s="145" customFormat="1" ht="15">
      <c r="A2190" s="145" t="s">
        <v>143</v>
      </c>
      <c r="B2190" s="145" t="s">
        <v>149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1</v>
      </c>
      <c r="H2190" s="146">
        <v>29.133418443715389</v>
      </c>
      <c r="I2190">
        <v>1.9456</v>
      </c>
      <c r="J2190" s="144" t="s">
        <v>17</v>
      </c>
      <c r="K2190" s="144" t="s">
        <v>17</v>
      </c>
      <c r="L2190" s="161">
        <v>6.3249999999999993</v>
      </c>
      <c r="M2190" s="144" t="s">
        <v>17</v>
      </c>
      <c r="N2190" s="162">
        <v>51.880480000000006</v>
      </c>
      <c r="O2190" s="162">
        <v>639</v>
      </c>
      <c r="P2190" s="162">
        <v>7.3630000000000001E-2</v>
      </c>
      <c r="Q2190" s="162">
        <v>0.78500000000000003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0.45116500000000004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190</v>
      </c>
      <c r="AH2190" s="176" t="s">
        <v>202</v>
      </c>
    </row>
    <row r="2191" spans="1:34" s="145" customFormat="1" ht="15">
      <c r="A2191" s="145" t="s">
        <v>143</v>
      </c>
      <c r="B2191" s="145" t="s">
        <v>149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2</v>
      </c>
      <c r="H2191" s="146">
        <v>22.443896766288464</v>
      </c>
      <c r="I2191">
        <v>1.8788</v>
      </c>
      <c r="J2191" s="144" t="s">
        <v>17</v>
      </c>
      <c r="K2191" s="144" t="s">
        <v>17</v>
      </c>
      <c r="L2191" s="161">
        <v>6.49</v>
      </c>
      <c r="M2191" s="144" t="s">
        <v>17</v>
      </c>
      <c r="N2191" s="162">
        <v>85.210470000000015</v>
      </c>
      <c r="O2191" s="162">
        <v>866</v>
      </c>
      <c r="P2191" s="162">
        <v>5.3429999999999998E-2</v>
      </c>
      <c r="Q2191" s="162">
        <v>0.73699999999999999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0.40397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190</v>
      </c>
    </row>
    <row r="2192" spans="1:34" s="145" customFormat="1" ht="15">
      <c r="A2192" s="145" t="s">
        <v>143</v>
      </c>
      <c r="B2192" s="145" t="s">
        <v>149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3</v>
      </c>
      <c r="H2192" s="146">
        <v>37.073692872276922</v>
      </c>
      <c r="I2192">
        <v>1.8926000000000001</v>
      </c>
      <c r="J2192" s="144" t="s">
        <v>17</v>
      </c>
      <c r="K2192" s="144" t="s">
        <v>17</v>
      </c>
      <c r="L2192" s="161">
        <v>6.29</v>
      </c>
      <c r="M2192" s="144" t="s">
        <v>17</v>
      </c>
      <c r="N2192" s="162">
        <v>118.15758000000001</v>
      </c>
      <c r="O2192" s="162">
        <v>886</v>
      </c>
      <c r="P2192" s="162">
        <v>9.1389999999999999E-2</v>
      </c>
      <c r="Q2192" s="162">
        <v>0.88800000000000001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0.53211999999999993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190</v>
      </c>
    </row>
    <row r="2193" spans="1:32" s="145" customFormat="1" ht="15">
      <c r="A2193" s="145" t="s">
        <v>143</v>
      </c>
      <c r="B2193" s="145" t="s">
        <v>149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4</v>
      </c>
      <c r="H2193" s="146">
        <v>34.883346322211544</v>
      </c>
      <c r="I2193">
        <v>1.9351</v>
      </c>
      <c r="J2193" s="144" t="s">
        <v>17</v>
      </c>
      <c r="K2193" s="144" t="s">
        <v>17</v>
      </c>
      <c r="L2193" s="161">
        <v>6.3149999999999995</v>
      </c>
      <c r="M2193" s="144" t="s">
        <v>17</v>
      </c>
      <c r="N2193" s="162">
        <v>93.981520000000017</v>
      </c>
      <c r="O2193" s="162">
        <v>781</v>
      </c>
      <c r="P2193" s="162">
        <v>6.3890000000000002E-2</v>
      </c>
      <c r="Q2193" s="162">
        <v>0.83399999999999996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0.52699999999999991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190</v>
      </c>
    </row>
    <row r="2194" spans="1:32" s="145" customFormat="1" ht="15">
      <c r="A2194" s="145" t="s">
        <v>143</v>
      </c>
      <c r="B2194" s="145" t="s">
        <v>149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5</v>
      </c>
      <c r="H2194" s="146">
        <v>38.145895198061538</v>
      </c>
      <c r="I2194">
        <v>2.2403</v>
      </c>
      <c r="J2194" s="144" t="s">
        <v>17</v>
      </c>
      <c r="K2194" s="144" t="s">
        <v>17</v>
      </c>
      <c r="L2194" s="161">
        <v>6</v>
      </c>
      <c r="M2194" s="144" t="s">
        <v>17</v>
      </c>
      <c r="N2194" s="162">
        <v>83.698219999999992</v>
      </c>
      <c r="O2194" s="162">
        <v>867</v>
      </c>
      <c r="P2194" s="162">
        <v>6.719E-2</v>
      </c>
      <c r="Q2194" s="162">
        <v>0.90300000000000002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0.63442500000000002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190</v>
      </c>
    </row>
    <row r="2195" spans="1:32" s="145" customFormat="1" ht="15">
      <c r="A2195" s="145" t="s">
        <v>143</v>
      </c>
      <c r="B2195" s="145" t="s">
        <v>149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6</v>
      </c>
      <c r="H2195" s="146">
        <v>35.149435484815385</v>
      </c>
      <c r="I2195">
        <v>2.1966000000000001</v>
      </c>
      <c r="J2195" s="144" t="s">
        <v>17</v>
      </c>
      <c r="K2195" s="144" t="s">
        <v>17</v>
      </c>
      <c r="L2195" s="161">
        <v>6.1349999999999998</v>
      </c>
      <c r="M2195" s="144" t="s">
        <v>17</v>
      </c>
      <c r="N2195" s="162">
        <v>54.058120000000002</v>
      </c>
      <c r="O2195" s="162">
        <v>674</v>
      </c>
      <c r="P2195" s="162">
        <v>8.3449999999999996E-2</v>
      </c>
      <c r="Q2195" s="162">
        <v>0.84599999999999997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0.67537999999999998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190</v>
      </c>
    </row>
    <row r="2196" spans="1:32" s="145" customFormat="1" ht="15">
      <c r="A2196" s="145" t="s">
        <v>143</v>
      </c>
      <c r="B2196" s="145" t="s">
        <v>149</v>
      </c>
      <c r="C2196" s="218">
        <v>40457</v>
      </c>
      <c r="D2196" s="218">
        <v>40700</v>
      </c>
      <c r="E2196" s="145">
        <v>2011</v>
      </c>
      <c r="F2196" s="145">
        <v>1</v>
      </c>
      <c r="G2196" s="145">
        <v>7</v>
      </c>
      <c r="H2196" s="146">
        <v>34.831910527615385</v>
      </c>
      <c r="I2196">
        <v>2.7993000000000001</v>
      </c>
      <c r="J2196" s="144" t="s">
        <v>17</v>
      </c>
      <c r="K2196" s="144" t="s">
        <v>17</v>
      </c>
      <c r="L2196" s="161">
        <v>5.375</v>
      </c>
      <c r="M2196" s="144" t="s">
        <v>17</v>
      </c>
      <c r="N2196" s="162">
        <v>102.3092</v>
      </c>
      <c r="O2196" s="162">
        <v>979</v>
      </c>
      <c r="P2196" s="162">
        <v>9.7259999999999999E-2</v>
      </c>
      <c r="Q2196" s="162">
        <v>0.96099999999999997</v>
      </c>
      <c r="R2196" s="144" t="s">
        <v>17</v>
      </c>
      <c r="S2196" s="14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7">
        <v>0.74330000000000007</v>
      </c>
      <c r="Y2196" s="14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  <c r="AF2196" s="147" t="s">
        <v>190</v>
      </c>
    </row>
    <row r="2197" spans="1:32" ht="15">
      <c r="A2197" t="s">
        <v>143</v>
      </c>
      <c r="B2197" t="s">
        <v>149</v>
      </c>
      <c r="C2197" s="217">
        <v>40457</v>
      </c>
      <c r="D2197" s="217">
        <v>40700</v>
      </c>
      <c r="E2197">
        <v>2011</v>
      </c>
      <c r="F2197">
        <v>1</v>
      </c>
      <c r="G2197">
        <v>8</v>
      </c>
      <c r="H2197" s="130">
        <v>48.576182132838461</v>
      </c>
      <c r="I2197">
        <v>2.5251999999999999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0.65528999999999993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17</v>
      </c>
    </row>
    <row r="2198" spans="1:32" ht="15">
      <c r="A2198" t="s">
        <v>143</v>
      </c>
      <c r="B2198" t="s">
        <v>149</v>
      </c>
      <c r="C2198" s="217">
        <v>40457</v>
      </c>
      <c r="D2198" s="217">
        <v>40700</v>
      </c>
      <c r="E2198">
        <v>2011</v>
      </c>
      <c r="F2198">
        <v>1</v>
      </c>
      <c r="G2198">
        <v>9</v>
      </c>
      <c r="H2198" s="130">
        <v>35.772077768815386</v>
      </c>
      <c r="I2198">
        <v>2.1585999999999999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0.57058999999999993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337</v>
      </c>
    </row>
    <row r="2199" spans="1:32" ht="15">
      <c r="A2199" t="s">
        <v>143</v>
      </c>
      <c r="B2199" t="s">
        <v>149</v>
      </c>
      <c r="C2199" s="217">
        <v>40457</v>
      </c>
      <c r="D2199" s="217">
        <v>40700</v>
      </c>
      <c r="E2199">
        <v>2011</v>
      </c>
      <c r="F2199">
        <v>1</v>
      </c>
      <c r="G2199">
        <v>10</v>
      </c>
      <c r="H2199" s="130">
        <v>37.863438156034618</v>
      </c>
      <c r="I2199">
        <v>2.4264000000000001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0.62767499999999998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17</v>
      </c>
    </row>
    <row r="2200" spans="1:32" ht="15">
      <c r="A2200" t="s">
        <v>143</v>
      </c>
      <c r="B2200" t="s">
        <v>149</v>
      </c>
      <c r="C2200" s="217">
        <v>40457</v>
      </c>
      <c r="D2200" s="217">
        <v>40700</v>
      </c>
      <c r="E2200">
        <v>2011</v>
      </c>
      <c r="F2200">
        <v>1</v>
      </c>
      <c r="G2200">
        <v>11</v>
      </c>
      <c r="H2200" s="130">
        <v>47.256714118350004</v>
      </c>
      <c r="I2200">
        <v>2.9479000000000002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0.69157000000000002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337</v>
      </c>
    </row>
    <row r="2201" spans="1:32" ht="15">
      <c r="A2201" t="s">
        <v>143</v>
      </c>
      <c r="B2201" t="s">
        <v>149</v>
      </c>
      <c r="C2201" s="217">
        <v>40457</v>
      </c>
      <c r="D2201" s="217">
        <v>40700</v>
      </c>
      <c r="E2201">
        <v>2011</v>
      </c>
      <c r="F2201">
        <v>1</v>
      </c>
      <c r="G2201">
        <v>12</v>
      </c>
      <c r="H2201" s="130">
        <v>48.480499912223074</v>
      </c>
      <c r="I2201">
        <v>2.6665999999999999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0.75829499999999994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17</v>
      </c>
    </row>
    <row r="2202" spans="1:32" ht="15">
      <c r="A2202" t="s">
        <v>143</v>
      </c>
      <c r="B2202" t="s">
        <v>149</v>
      </c>
      <c r="C2202" s="217">
        <v>40457</v>
      </c>
      <c r="D2202" s="217">
        <v>40700</v>
      </c>
      <c r="E2202">
        <v>2011</v>
      </c>
      <c r="F2202">
        <v>1</v>
      </c>
      <c r="G2202">
        <v>13</v>
      </c>
      <c r="H2202" s="130">
        <v>47.885291896326933</v>
      </c>
      <c r="I2202">
        <v>2.6558000000000002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0.76934499999999995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337</v>
      </c>
    </row>
    <row r="2203" spans="1:32" ht="15">
      <c r="A2203" t="s">
        <v>143</v>
      </c>
      <c r="B2203" t="s">
        <v>149</v>
      </c>
      <c r="C2203" s="217">
        <v>40457</v>
      </c>
      <c r="D2203" s="217">
        <v>40700</v>
      </c>
      <c r="E2203">
        <v>2011</v>
      </c>
      <c r="F2203">
        <v>1</v>
      </c>
      <c r="G2203">
        <v>14</v>
      </c>
      <c r="H2203" s="130">
        <v>38.615266218946161</v>
      </c>
      <c r="I2203">
        <v>2.3973</v>
      </c>
      <c r="J2203" s="14" t="s">
        <v>17</v>
      </c>
      <c r="K2203" s="14" t="s">
        <v>17</v>
      </c>
      <c r="L2203" s="14" t="s">
        <v>17</v>
      </c>
      <c r="M2203" s="14" t="s">
        <v>17</v>
      </c>
      <c r="N2203" s="14" t="s">
        <v>17</v>
      </c>
      <c r="O2203" s="14" t="s">
        <v>17</v>
      </c>
      <c r="P2203" s="14" t="s">
        <v>17</v>
      </c>
      <c r="Q2203" s="14" t="s">
        <v>17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0.6307100000000001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17</v>
      </c>
    </row>
    <row r="2204" spans="1:32" ht="15">
      <c r="A2204" t="s">
        <v>143</v>
      </c>
      <c r="B2204" t="s">
        <v>149</v>
      </c>
      <c r="C2204" s="217">
        <v>40457</v>
      </c>
      <c r="D2204" s="217">
        <v>40700</v>
      </c>
      <c r="E2204">
        <v>2011</v>
      </c>
      <c r="F2204">
        <v>2</v>
      </c>
      <c r="G2204">
        <v>1</v>
      </c>
      <c r="H2204" s="130">
        <v>25.520706212607692</v>
      </c>
      <c r="I2204">
        <v>1.7441</v>
      </c>
      <c r="J2204" s="14" t="s">
        <v>17</v>
      </c>
      <c r="K2204" s="14" t="s">
        <v>17</v>
      </c>
      <c r="L2204" s="163">
        <v>6.4649999999999999</v>
      </c>
      <c r="M2204" s="14" t="s">
        <v>17</v>
      </c>
      <c r="N2204" s="164">
        <v>42.020609999999998</v>
      </c>
      <c r="O2204" s="164">
        <v>605</v>
      </c>
      <c r="P2204" s="164">
        <v>6.6170000000000007E-2</v>
      </c>
      <c r="Q2204" s="164">
        <v>0.76200000000000001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0.43005499999999997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337</v>
      </c>
    </row>
    <row r="2205" spans="1:32" ht="15">
      <c r="A2205" t="s">
        <v>143</v>
      </c>
      <c r="B2205" t="s">
        <v>149</v>
      </c>
      <c r="C2205" s="217">
        <v>40457</v>
      </c>
      <c r="D2205" s="217">
        <v>40700</v>
      </c>
      <c r="E2205">
        <v>2011</v>
      </c>
      <c r="F2205">
        <v>2</v>
      </c>
      <c r="G2205">
        <v>2</v>
      </c>
      <c r="H2205" s="130">
        <v>29.415428526634614</v>
      </c>
      <c r="I2205">
        <v>1.6768000000000001</v>
      </c>
      <c r="J2205" s="14" t="s">
        <v>17</v>
      </c>
      <c r="K2205" s="14" t="s">
        <v>17</v>
      </c>
      <c r="L2205" s="163">
        <v>6.5149999999999997</v>
      </c>
      <c r="M2205" s="14" t="s">
        <v>17</v>
      </c>
      <c r="N2205" s="164">
        <v>131.46537999999998</v>
      </c>
      <c r="O2205" s="164">
        <v>913</v>
      </c>
      <c r="P2205" s="164">
        <v>7.7549999999999994E-2</v>
      </c>
      <c r="Q2205" s="164">
        <v>0.78100000000000003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0.46886499999999998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17</v>
      </c>
    </row>
    <row r="2206" spans="1:32" ht="15">
      <c r="A2206" t="s">
        <v>143</v>
      </c>
      <c r="B2206" t="s">
        <v>149</v>
      </c>
      <c r="C2206" s="217">
        <v>40457</v>
      </c>
      <c r="D2206" s="217">
        <v>40700</v>
      </c>
      <c r="E2206">
        <v>2011</v>
      </c>
      <c r="F2206">
        <v>2</v>
      </c>
      <c r="G2206">
        <v>3</v>
      </c>
      <c r="H2206" s="130">
        <v>30.320720258019232</v>
      </c>
      <c r="I2206">
        <v>1.83</v>
      </c>
      <c r="J2206" s="14" t="s">
        <v>17</v>
      </c>
      <c r="K2206" s="14" t="s">
        <v>17</v>
      </c>
      <c r="L2206" s="163">
        <v>6.4050000000000002</v>
      </c>
      <c r="M2206" s="14" t="s">
        <v>17</v>
      </c>
      <c r="N2206" s="164">
        <v>128.56186</v>
      </c>
      <c r="O2206" s="164">
        <v>869</v>
      </c>
      <c r="P2206" s="164">
        <v>8.2170000000000007E-2</v>
      </c>
      <c r="Q2206" s="164">
        <v>0.82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0.48482999999999998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337</v>
      </c>
    </row>
    <row r="2207" spans="1:32" ht="15">
      <c r="A2207" t="s">
        <v>143</v>
      </c>
      <c r="B2207" t="s">
        <v>149</v>
      </c>
      <c r="C2207" s="217">
        <v>40457</v>
      </c>
      <c r="D2207" s="217">
        <v>40700</v>
      </c>
      <c r="E2207">
        <v>2011</v>
      </c>
      <c r="F2207">
        <v>2</v>
      </c>
      <c r="G2207">
        <v>4</v>
      </c>
      <c r="H2207" s="130">
        <v>41.70863863066154</v>
      </c>
      <c r="I2207">
        <v>2.1316999999999999</v>
      </c>
      <c r="J2207" s="14" t="s">
        <v>17</v>
      </c>
      <c r="K2207" s="14" t="s">
        <v>17</v>
      </c>
      <c r="L2207" s="163">
        <v>5.99</v>
      </c>
      <c r="M2207" s="14" t="s">
        <v>17</v>
      </c>
      <c r="N2207" s="164">
        <v>39.480030000000006</v>
      </c>
      <c r="O2207" s="164">
        <v>766</v>
      </c>
      <c r="P2207" s="164">
        <v>8.1989999999999993E-2</v>
      </c>
      <c r="Q2207" s="164">
        <v>0.82799999999999996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0.58316999999999997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17</v>
      </c>
    </row>
    <row r="2208" spans="1:32" ht="15">
      <c r="A2208" t="s">
        <v>143</v>
      </c>
      <c r="B2208" t="s">
        <v>149</v>
      </c>
      <c r="C2208" s="217">
        <v>40457</v>
      </c>
      <c r="D2208" s="217">
        <v>40700</v>
      </c>
      <c r="E2208">
        <v>2011</v>
      </c>
      <c r="F2208">
        <v>2</v>
      </c>
      <c r="G2208">
        <v>5</v>
      </c>
      <c r="H2208" s="130">
        <v>45.875317362853849</v>
      </c>
      <c r="I2208">
        <v>2.3132999999999999</v>
      </c>
      <c r="J2208" s="14" t="s">
        <v>17</v>
      </c>
      <c r="K2208" s="14" t="s">
        <v>17</v>
      </c>
      <c r="L2208" s="163">
        <v>6.06</v>
      </c>
      <c r="M2208" s="14" t="s">
        <v>17</v>
      </c>
      <c r="N2208" s="164">
        <v>98.195880000000017</v>
      </c>
      <c r="O2208" s="164">
        <v>884</v>
      </c>
      <c r="P2208" s="164">
        <v>8.1689999999999999E-2</v>
      </c>
      <c r="Q2208" s="164">
        <v>0.874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0.67061499999999996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337</v>
      </c>
    </row>
    <row r="2209" spans="1:31" ht="15">
      <c r="A2209" t="s">
        <v>143</v>
      </c>
      <c r="B2209" t="s">
        <v>149</v>
      </c>
      <c r="C2209" s="217">
        <v>40457</v>
      </c>
      <c r="D2209" s="217">
        <v>40700</v>
      </c>
      <c r="E2209">
        <v>2011</v>
      </c>
      <c r="F2209">
        <v>2</v>
      </c>
      <c r="G2209">
        <v>6</v>
      </c>
      <c r="H2209" s="130">
        <v>47.451995060123089</v>
      </c>
      <c r="I2209">
        <v>2.4607999999999999</v>
      </c>
      <c r="J2209" s="14" t="s">
        <v>17</v>
      </c>
      <c r="K2209" s="14" t="s">
        <v>17</v>
      </c>
      <c r="L2209" s="163">
        <v>5.415</v>
      </c>
      <c r="M2209" s="14" t="s">
        <v>17</v>
      </c>
      <c r="N2209" s="164">
        <v>133.64302000000004</v>
      </c>
      <c r="O2209" s="164">
        <v>1092</v>
      </c>
      <c r="P2209" s="164">
        <v>9.9610000000000004E-2</v>
      </c>
      <c r="Q2209" s="164">
        <v>0.98199999999999998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0.75195499999999993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17</v>
      </c>
    </row>
    <row r="2210" spans="1:31" ht="15">
      <c r="A2210" t="s">
        <v>143</v>
      </c>
      <c r="B2210" t="s">
        <v>149</v>
      </c>
      <c r="C2210" s="217">
        <v>40457</v>
      </c>
      <c r="D2210" s="217">
        <v>40700</v>
      </c>
      <c r="E2210">
        <v>2011</v>
      </c>
      <c r="F2210">
        <v>2</v>
      </c>
      <c r="G2210">
        <v>7</v>
      </c>
      <c r="H2210" s="130">
        <v>48.133414703423085</v>
      </c>
      <c r="I2210">
        <v>2.9647000000000001</v>
      </c>
      <c r="J2210" s="14" t="s">
        <v>17</v>
      </c>
      <c r="K2210" s="14" t="s">
        <v>17</v>
      </c>
      <c r="L2210" s="163">
        <v>5.0999999999999996</v>
      </c>
      <c r="M2210" s="14" t="s">
        <v>17</v>
      </c>
      <c r="N2210" s="164">
        <v>108.47918</v>
      </c>
      <c r="O2210" s="164">
        <v>1066</v>
      </c>
      <c r="P2210" s="164">
        <v>0.10899</v>
      </c>
      <c r="Q2210" s="164">
        <v>1.05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0.79620000000000002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337</v>
      </c>
    </row>
    <row r="2211" spans="1:31" ht="15">
      <c r="A2211" t="s">
        <v>143</v>
      </c>
      <c r="B2211" t="s">
        <v>149</v>
      </c>
      <c r="C2211" s="217">
        <v>40457</v>
      </c>
      <c r="D2211" s="217">
        <v>40700</v>
      </c>
      <c r="E2211">
        <v>2011</v>
      </c>
      <c r="F2211">
        <v>2</v>
      </c>
      <c r="G2211">
        <v>8</v>
      </c>
      <c r="H2211" s="130">
        <v>41.67890705423077</v>
      </c>
      <c r="I2211">
        <v>2.1915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0.63958999999999999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17</v>
      </c>
    </row>
    <row r="2212" spans="1:31" ht="15">
      <c r="A2212" t="s">
        <v>143</v>
      </c>
      <c r="B2212" t="s">
        <v>149</v>
      </c>
      <c r="C2212" s="217">
        <v>40457</v>
      </c>
      <c r="D2212" s="217">
        <v>40700</v>
      </c>
      <c r="E2212">
        <v>2011</v>
      </c>
      <c r="F2212">
        <v>2</v>
      </c>
      <c r="G2212">
        <v>9</v>
      </c>
      <c r="H2212" s="130">
        <v>49.90335739404231</v>
      </c>
      <c r="I2212">
        <v>2.4681000000000002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0.67273499999999997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337</v>
      </c>
    </row>
    <row r="2213" spans="1:31" ht="15">
      <c r="A2213" t="s">
        <v>143</v>
      </c>
      <c r="B2213" t="s">
        <v>149</v>
      </c>
      <c r="C2213" s="217">
        <v>40457</v>
      </c>
      <c r="D2213" s="217">
        <v>40700</v>
      </c>
      <c r="E2213">
        <v>2011</v>
      </c>
      <c r="F2213">
        <v>2</v>
      </c>
      <c r="G2213">
        <v>10</v>
      </c>
      <c r="H2213" s="130">
        <v>42.089939997473081</v>
      </c>
      <c r="I2213">
        <v>2.2705000000000002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0.65098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17</v>
      </c>
    </row>
    <row r="2214" spans="1:31" ht="15">
      <c r="A2214" t="s">
        <v>143</v>
      </c>
      <c r="B2214" t="s">
        <v>149</v>
      </c>
      <c r="C2214" s="217">
        <v>40457</v>
      </c>
      <c r="D2214" s="217">
        <v>40700</v>
      </c>
      <c r="E2214">
        <v>2011</v>
      </c>
      <c r="F2214">
        <v>2</v>
      </c>
      <c r="G2214">
        <v>11</v>
      </c>
      <c r="H2214" s="130">
        <v>47.432162636100003</v>
      </c>
      <c r="I2214">
        <v>2.2010999999999998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0.65544500000000006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337</v>
      </c>
    </row>
    <row r="2215" spans="1:31" ht="15">
      <c r="A2215" t="s">
        <v>143</v>
      </c>
      <c r="B2215" t="s">
        <v>149</v>
      </c>
      <c r="C2215" s="217">
        <v>40457</v>
      </c>
      <c r="D2215" s="217">
        <v>40700</v>
      </c>
      <c r="E2215">
        <v>2011</v>
      </c>
      <c r="F2215">
        <v>2</v>
      </c>
      <c r="G2215">
        <v>12</v>
      </c>
      <c r="H2215" s="130">
        <v>50.31384906240001</v>
      </c>
      <c r="I2215">
        <v>2.4045000000000001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0.69680500000000001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17</v>
      </c>
    </row>
    <row r="2216" spans="1:31" ht="15">
      <c r="A2216" t="s">
        <v>143</v>
      </c>
      <c r="B2216" t="s">
        <v>149</v>
      </c>
      <c r="C2216" s="217">
        <v>40457</v>
      </c>
      <c r="D2216" s="217">
        <v>40700</v>
      </c>
      <c r="E2216">
        <v>2011</v>
      </c>
      <c r="F2216">
        <v>2</v>
      </c>
      <c r="G2216">
        <v>13</v>
      </c>
      <c r="H2216" s="130">
        <v>46.968523981373082</v>
      </c>
      <c r="I2216">
        <v>3.0859000000000001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0.78247500000000003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337</v>
      </c>
    </row>
    <row r="2217" spans="1:31" ht="15">
      <c r="A2217" t="s">
        <v>143</v>
      </c>
      <c r="B2217" t="s">
        <v>149</v>
      </c>
      <c r="C2217" s="217">
        <v>40457</v>
      </c>
      <c r="D2217" s="217">
        <v>40700</v>
      </c>
      <c r="E2217">
        <v>2011</v>
      </c>
      <c r="F2217">
        <v>2</v>
      </c>
      <c r="G2217">
        <v>14</v>
      </c>
      <c r="H2217" s="130">
        <v>47.56961801713846</v>
      </c>
      <c r="I2217">
        <v>2.7972999999999999</v>
      </c>
      <c r="J2217" s="14" t="s">
        <v>17</v>
      </c>
      <c r="K2217" s="14" t="s">
        <v>17</v>
      </c>
      <c r="L2217" s="14" t="s">
        <v>17</v>
      </c>
      <c r="M2217" s="14" t="s">
        <v>17</v>
      </c>
      <c r="N2217" s="14" t="s">
        <v>17</v>
      </c>
      <c r="O2217" s="14" t="s">
        <v>17</v>
      </c>
      <c r="P2217" s="14" t="s">
        <v>17</v>
      </c>
      <c r="Q2217" s="14" t="s">
        <v>17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0.71300999999999992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17</v>
      </c>
    </row>
    <row r="2218" spans="1:31" ht="15">
      <c r="A2218" t="s">
        <v>143</v>
      </c>
      <c r="B2218" t="s">
        <v>149</v>
      </c>
      <c r="C2218" s="217">
        <v>40457</v>
      </c>
      <c r="D2218" s="217">
        <v>40700</v>
      </c>
      <c r="E2218">
        <v>2011</v>
      </c>
      <c r="F2218">
        <v>3</v>
      </c>
      <c r="G2218">
        <v>1</v>
      </c>
      <c r="H2218" s="130">
        <v>33.318065847634621</v>
      </c>
      <c r="I2218">
        <v>1.8448</v>
      </c>
      <c r="J2218" s="14" t="s">
        <v>17</v>
      </c>
      <c r="K2218" s="14" t="s">
        <v>17</v>
      </c>
      <c r="L2218" s="163">
        <v>6.2750000000000004</v>
      </c>
      <c r="M2218" s="14" t="s">
        <v>17</v>
      </c>
      <c r="N2218" s="164">
        <v>39.480030000000006</v>
      </c>
      <c r="O2218" s="164">
        <v>718</v>
      </c>
      <c r="P2218" s="164">
        <v>7.8780000000000003E-2</v>
      </c>
      <c r="Q2218" s="164">
        <v>0.69499999999999995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0.54400500000000007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337</v>
      </c>
    </row>
    <row r="2219" spans="1:31" ht="15">
      <c r="A2219" t="s">
        <v>143</v>
      </c>
      <c r="B2219" t="s">
        <v>149</v>
      </c>
      <c r="C2219" s="217">
        <v>40457</v>
      </c>
      <c r="D2219" s="217">
        <v>40700</v>
      </c>
      <c r="E2219">
        <v>2011</v>
      </c>
      <c r="F2219">
        <v>3</v>
      </c>
      <c r="G2219">
        <v>2</v>
      </c>
      <c r="H2219" s="130">
        <v>29.49924012369231</v>
      </c>
      <c r="I2219">
        <v>1.92</v>
      </c>
      <c r="J2219" s="14" t="s">
        <v>17</v>
      </c>
      <c r="K2219" s="14" t="s">
        <v>17</v>
      </c>
      <c r="L2219" s="163">
        <v>6.23</v>
      </c>
      <c r="M2219" s="14" t="s">
        <v>17</v>
      </c>
      <c r="N2219" s="164">
        <v>134.24792000000002</v>
      </c>
      <c r="O2219" s="164">
        <v>1046</v>
      </c>
      <c r="P2219" s="164">
        <v>8.8679999999999995E-2</v>
      </c>
      <c r="Q2219" s="164">
        <v>0.85799999999999998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0.54200000000000004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17</v>
      </c>
    </row>
    <row r="2220" spans="1:31" ht="15">
      <c r="A2220" t="s">
        <v>143</v>
      </c>
      <c r="B2220" t="s">
        <v>149</v>
      </c>
      <c r="C2220" s="217">
        <v>40457</v>
      </c>
      <c r="D2220" s="217">
        <v>40700</v>
      </c>
      <c r="E2220">
        <v>2011</v>
      </c>
      <c r="F2220">
        <v>3</v>
      </c>
      <c r="G2220">
        <v>3</v>
      </c>
      <c r="H2220" s="130">
        <v>24.71555484166154</v>
      </c>
      <c r="I2220">
        <v>1.7563</v>
      </c>
      <c r="J2220" s="14" t="s">
        <v>17</v>
      </c>
      <c r="K2220" s="14" t="s">
        <v>17</v>
      </c>
      <c r="L2220" s="163">
        <v>5.6150000000000002</v>
      </c>
      <c r="M2220" s="14" t="s">
        <v>17</v>
      </c>
      <c r="N2220" s="164">
        <v>141.86965999999998</v>
      </c>
      <c r="O2220" s="164">
        <v>1020</v>
      </c>
      <c r="P2220" s="164">
        <v>7.7460000000000001E-2</v>
      </c>
      <c r="Q2220" s="164">
        <v>0.81200000000000006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0.52197499999999997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337</v>
      </c>
    </row>
    <row r="2221" spans="1:31" ht="15">
      <c r="A2221" t="s">
        <v>143</v>
      </c>
      <c r="B2221" t="s">
        <v>149</v>
      </c>
      <c r="C2221" s="217">
        <v>40457</v>
      </c>
      <c r="D2221" s="217">
        <v>40700</v>
      </c>
      <c r="E2221">
        <v>2011</v>
      </c>
      <c r="F2221">
        <v>3</v>
      </c>
      <c r="G2221">
        <v>4</v>
      </c>
      <c r="H2221" s="130">
        <v>41.124254759584623</v>
      </c>
      <c r="I2221">
        <v>2.1688000000000001</v>
      </c>
      <c r="J2221" s="14" t="s">
        <v>17</v>
      </c>
      <c r="K2221" s="14" t="s">
        <v>17</v>
      </c>
      <c r="L2221" s="163">
        <v>5.8949999999999996</v>
      </c>
      <c r="M2221" s="14" t="s">
        <v>17</v>
      </c>
      <c r="N2221" s="164">
        <v>131.46537999999998</v>
      </c>
      <c r="O2221" s="164">
        <v>1052</v>
      </c>
      <c r="P2221" s="164">
        <v>7.9460000000000003E-2</v>
      </c>
      <c r="Q2221" s="164">
        <v>0.89300000000000002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0.65146999999999999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17</v>
      </c>
    </row>
    <row r="2222" spans="1:31" ht="15">
      <c r="A2222" t="s">
        <v>143</v>
      </c>
      <c r="B2222" t="s">
        <v>149</v>
      </c>
      <c r="C2222" s="217">
        <v>40457</v>
      </c>
      <c r="D2222" s="217">
        <v>40700</v>
      </c>
      <c r="E2222">
        <v>2011</v>
      </c>
      <c r="F2222">
        <v>3</v>
      </c>
      <c r="G2222">
        <v>5</v>
      </c>
      <c r="H2222" s="130">
        <v>23.690206732499998</v>
      </c>
      <c r="I2222">
        <v>2.6932</v>
      </c>
      <c r="J2222" s="14" t="s">
        <v>17</v>
      </c>
      <c r="K2222" s="14" t="s">
        <v>17</v>
      </c>
      <c r="L2222" s="163">
        <v>5.6550000000000002</v>
      </c>
      <c r="M2222" s="14" t="s">
        <v>17</v>
      </c>
      <c r="N2222" s="164">
        <v>132.67518000000001</v>
      </c>
      <c r="O2222" s="164">
        <v>893</v>
      </c>
      <c r="P2222" s="164">
        <v>7.8329999999999997E-2</v>
      </c>
      <c r="Q2222" s="164">
        <v>0.85699999999999998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0.72394000000000003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337</v>
      </c>
    </row>
    <row r="2223" spans="1:31" ht="15">
      <c r="A2223" t="s">
        <v>143</v>
      </c>
      <c r="B2223" t="s">
        <v>149</v>
      </c>
      <c r="C2223" s="217">
        <v>40457</v>
      </c>
      <c r="D2223" s="217">
        <v>40700</v>
      </c>
      <c r="E2223">
        <v>2011</v>
      </c>
      <c r="F2223">
        <v>3</v>
      </c>
      <c r="G2223">
        <v>6</v>
      </c>
      <c r="H2223" s="130">
        <v>50.758979722338459</v>
      </c>
      <c r="I2223">
        <v>2.8365</v>
      </c>
      <c r="J2223" s="14" t="s">
        <v>17</v>
      </c>
      <c r="K2223" s="14" t="s">
        <v>17</v>
      </c>
      <c r="L2223" s="163">
        <v>5.44</v>
      </c>
      <c r="M2223" s="14" t="s">
        <v>17</v>
      </c>
      <c r="N2223" s="164">
        <v>62.6477</v>
      </c>
      <c r="O2223" s="164">
        <v>1010</v>
      </c>
      <c r="P2223" s="164">
        <v>8.9200000000000002E-2</v>
      </c>
      <c r="Q2223" s="164">
        <v>0.93100000000000005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0.73735499999999998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17</v>
      </c>
    </row>
    <row r="2224" spans="1:31" ht="15">
      <c r="A2224" t="s">
        <v>143</v>
      </c>
      <c r="B2224" t="s">
        <v>149</v>
      </c>
      <c r="C2224" s="217">
        <v>40457</v>
      </c>
      <c r="D2224" s="217">
        <v>40700</v>
      </c>
      <c r="E2224">
        <v>2011</v>
      </c>
      <c r="F2224">
        <v>3</v>
      </c>
      <c r="G2224">
        <v>7</v>
      </c>
      <c r="H2224" s="130">
        <v>54.568066167449999</v>
      </c>
      <c r="I2224">
        <v>2.6516000000000002</v>
      </c>
      <c r="J2224" s="14" t="s">
        <v>17</v>
      </c>
      <c r="K2224" s="14" t="s">
        <v>17</v>
      </c>
      <c r="L2224" s="163">
        <v>5.32</v>
      </c>
      <c r="M2224" s="14" t="s">
        <v>17</v>
      </c>
      <c r="N2224" s="164">
        <v>66.277100000000019</v>
      </c>
      <c r="O2224" s="164">
        <v>1048</v>
      </c>
      <c r="P2224" s="164">
        <v>8.3949999999999997E-2</v>
      </c>
      <c r="Q2224" s="164">
        <v>0.92300000000000004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0.81030000000000002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337</v>
      </c>
    </row>
    <row r="2225" spans="1:31" ht="15">
      <c r="A2225" t="s">
        <v>143</v>
      </c>
      <c r="B2225" t="s">
        <v>149</v>
      </c>
      <c r="C2225" s="217">
        <v>40457</v>
      </c>
      <c r="D2225" s="217">
        <v>40700</v>
      </c>
      <c r="E2225">
        <v>2011</v>
      </c>
      <c r="F2225">
        <v>3</v>
      </c>
      <c r="G2225">
        <v>8</v>
      </c>
      <c r="H2225" s="130">
        <v>45.63564511198846</v>
      </c>
      <c r="I2225">
        <v>2.4243000000000001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0.71451500000000001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17</v>
      </c>
    </row>
    <row r="2226" spans="1:31" ht="15">
      <c r="A2226" t="s">
        <v>143</v>
      </c>
      <c r="B2226" t="s">
        <v>149</v>
      </c>
      <c r="C2226" s="217">
        <v>40457</v>
      </c>
      <c r="D2226" s="217">
        <v>40700</v>
      </c>
      <c r="E2226">
        <v>2011</v>
      </c>
      <c r="F2226">
        <v>3</v>
      </c>
      <c r="G2226">
        <v>9</v>
      </c>
      <c r="H2226" s="130">
        <v>24.641860515334614</v>
      </c>
      <c r="I2226">
        <v>2.3778999999999999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0.69748500000000002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337</v>
      </c>
    </row>
    <row r="2227" spans="1:31" ht="15">
      <c r="A2227" t="s">
        <v>143</v>
      </c>
      <c r="B2227" t="s">
        <v>149</v>
      </c>
      <c r="C2227" s="217">
        <v>40457</v>
      </c>
      <c r="D2227" s="217">
        <v>40700</v>
      </c>
      <c r="E2227">
        <v>2011</v>
      </c>
      <c r="F2227">
        <v>3</v>
      </c>
      <c r="G2227">
        <v>10</v>
      </c>
      <c r="H2227" s="130">
        <v>48.055223121230775</v>
      </c>
      <c r="I2227">
        <v>2.4276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0.68727499999999997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17</v>
      </c>
    </row>
    <row r="2228" spans="1:31" ht="15">
      <c r="A2228" t="s">
        <v>143</v>
      </c>
      <c r="B2228" t="s">
        <v>149</v>
      </c>
      <c r="C2228" s="217">
        <v>40457</v>
      </c>
      <c r="D2228" s="217">
        <v>40700</v>
      </c>
      <c r="E2228">
        <v>2011</v>
      </c>
      <c r="F2228">
        <v>3</v>
      </c>
      <c r="G2228">
        <v>11</v>
      </c>
      <c r="H2228" s="130">
        <v>53.340852628800008</v>
      </c>
      <c r="I2228">
        <v>2.4215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0.74007000000000001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337</v>
      </c>
    </row>
    <row r="2229" spans="1:31" ht="15">
      <c r="A2229" t="s">
        <v>143</v>
      </c>
      <c r="B2229" t="s">
        <v>149</v>
      </c>
      <c r="C2229" s="217">
        <v>40457</v>
      </c>
      <c r="D2229" s="217">
        <v>40700</v>
      </c>
      <c r="E2229">
        <v>2011</v>
      </c>
      <c r="F2229">
        <v>3</v>
      </c>
      <c r="G2229">
        <v>12</v>
      </c>
      <c r="H2229" s="130">
        <v>21.18762404169231</v>
      </c>
      <c r="I2229">
        <v>2.8483999999999998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0.68746499999999999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17</v>
      </c>
    </row>
    <row r="2230" spans="1:31" ht="15">
      <c r="A2230" t="s">
        <v>143</v>
      </c>
      <c r="B2230" t="s">
        <v>149</v>
      </c>
      <c r="C2230" s="217">
        <v>40457</v>
      </c>
      <c r="D2230" s="217">
        <v>40700</v>
      </c>
      <c r="E2230">
        <v>2011</v>
      </c>
      <c r="F2230">
        <v>3</v>
      </c>
      <c r="G2230">
        <v>13</v>
      </c>
      <c r="H2230" s="130">
        <v>17.128648397976928</v>
      </c>
      <c r="I2230">
        <v>3.4241000000000001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0.80911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337</v>
      </c>
    </row>
    <row r="2231" spans="1:31" ht="15">
      <c r="A2231" t="s">
        <v>143</v>
      </c>
      <c r="B2231" t="s">
        <v>149</v>
      </c>
      <c r="C2231" s="217">
        <v>40457</v>
      </c>
      <c r="D2231" s="217">
        <v>40700</v>
      </c>
      <c r="E2231">
        <v>2011</v>
      </c>
      <c r="F2231">
        <v>3</v>
      </c>
      <c r="G2231">
        <v>14</v>
      </c>
      <c r="H2231" s="130">
        <v>46.131890726180778</v>
      </c>
      <c r="I2231">
        <v>1.8807</v>
      </c>
      <c r="J2231" s="14" t="s">
        <v>17</v>
      </c>
      <c r="K2231" s="14" t="s">
        <v>17</v>
      </c>
      <c r="L2231" s="14" t="s">
        <v>17</v>
      </c>
      <c r="M2231" s="14" t="s">
        <v>17</v>
      </c>
      <c r="N2231" s="14" t="s">
        <v>17</v>
      </c>
      <c r="O2231" s="14" t="s">
        <v>17</v>
      </c>
      <c r="P2231" s="14" t="s">
        <v>17</v>
      </c>
      <c r="Q2231" s="14" t="s">
        <v>17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0.73775999999999997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17</v>
      </c>
    </row>
    <row r="2232" spans="1:31" ht="15">
      <c r="A2232" t="s">
        <v>143</v>
      </c>
      <c r="B2232" t="s">
        <v>149</v>
      </c>
      <c r="C2232" s="217">
        <v>40457</v>
      </c>
      <c r="D2232" s="217">
        <v>40700</v>
      </c>
      <c r="E2232">
        <v>2011</v>
      </c>
      <c r="F2232">
        <v>4</v>
      </c>
      <c r="G2232">
        <v>1</v>
      </c>
      <c r="H2232" s="130">
        <v>29.119384672442305</v>
      </c>
      <c r="I2232">
        <v>1.9349000000000001</v>
      </c>
      <c r="J2232" s="14" t="s">
        <v>17</v>
      </c>
      <c r="K2232" s="14" t="s">
        <v>17</v>
      </c>
      <c r="L2232" s="163">
        <v>6.6349999999999998</v>
      </c>
      <c r="M2232" s="14" t="s">
        <v>17</v>
      </c>
      <c r="N2232" s="164">
        <v>40.205910000000003</v>
      </c>
      <c r="O2232" s="164">
        <v>703</v>
      </c>
      <c r="P2232" s="164">
        <v>5.7329999999999999E-2</v>
      </c>
      <c r="Q2232" s="164">
        <v>0.78700000000000003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0.53001999999999994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337</v>
      </c>
    </row>
    <row r="2233" spans="1:31" ht="15">
      <c r="A2233" t="s">
        <v>143</v>
      </c>
      <c r="B2233" t="s">
        <v>149</v>
      </c>
      <c r="C2233" s="217">
        <v>40457</v>
      </c>
      <c r="D2233" s="217">
        <v>40700</v>
      </c>
      <c r="E2233">
        <v>2011</v>
      </c>
      <c r="F2233">
        <v>4</v>
      </c>
      <c r="G2233">
        <v>2</v>
      </c>
      <c r="H2233" s="130">
        <v>28.703862150784623</v>
      </c>
      <c r="I2233">
        <v>2.1478000000000002</v>
      </c>
      <c r="J2233" s="14" t="s">
        <v>17</v>
      </c>
      <c r="K2233" s="14" t="s">
        <v>17</v>
      </c>
      <c r="L2233" s="163">
        <v>6.3250000000000002</v>
      </c>
      <c r="M2233" s="14" t="s">
        <v>17</v>
      </c>
      <c r="N2233" s="164">
        <v>138.84515999999999</v>
      </c>
      <c r="O2233" s="164">
        <v>1163</v>
      </c>
      <c r="P2233" s="164">
        <v>8.2909999999999998E-2</v>
      </c>
      <c r="Q2233" s="164">
        <v>0.81100000000000005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0.56065999999999994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17</v>
      </c>
    </row>
    <row r="2234" spans="1:31" ht="15">
      <c r="A2234" t="s">
        <v>143</v>
      </c>
      <c r="B2234" t="s">
        <v>149</v>
      </c>
      <c r="C2234" s="217">
        <v>40457</v>
      </c>
      <c r="D2234" s="217">
        <v>40700</v>
      </c>
      <c r="E2234">
        <v>2011</v>
      </c>
      <c r="F2234">
        <v>4</v>
      </c>
      <c r="G2234">
        <v>3</v>
      </c>
      <c r="H2234" s="130">
        <v>29.062981630523076</v>
      </c>
      <c r="I2234">
        <v>1.8010999999999999</v>
      </c>
      <c r="J2234" s="14" t="s">
        <v>17</v>
      </c>
      <c r="K2234" s="14" t="s">
        <v>17</v>
      </c>
      <c r="L2234" s="163">
        <v>5.8949999999999996</v>
      </c>
      <c r="M2234" s="14" t="s">
        <v>17</v>
      </c>
      <c r="N2234" s="164">
        <v>101.70429999999999</v>
      </c>
      <c r="O2234" s="164">
        <v>877</v>
      </c>
      <c r="P2234" s="164">
        <v>7.1319999999999995E-2</v>
      </c>
      <c r="Q2234" s="164">
        <v>0.75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0.57091500000000006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337</v>
      </c>
    </row>
    <row r="2235" spans="1:31" ht="15">
      <c r="A2235" t="s">
        <v>143</v>
      </c>
      <c r="B2235" t="s">
        <v>149</v>
      </c>
      <c r="C2235" s="217">
        <v>40457</v>
      </c>
      <c r="D2235" s="217">
        <v>40700</v>
      </c>
      <c r="E2235">
        <v>2011</v>
      </c>
      <c r="F2235">
        <v>4</v>
      </c>
      <c r="G2235">
        <v>4</v>
      </c>
      <c r="H2235" s="130">
        <v>27.453935443846156</v>
      </c>
      <c r="I2235">
        <v>2.1518000000000002</v>
      </c>
      <c r="J2235" s="14" t="s">
        <v>17</v>
      </c>
      <c r="K2235" s="14" t="s">
        <v>17</v>
      </c>
      <c r="L2235" s="163">
        <v>6.1150000000000002</v>
      </c>
      <c r="M2235" s="14" t="s">
        <v>17</v>
      </c>
      <c r="N2235" s="164">
        <v>108.23722000000001</v>
      </c>
      <c r="O2235" s="164">
        <v>1053</v>
      </c>
      <c r="P2235" s="164">
        <v>7.2760000000000005E-2</v>
      </c>
      <c r="Q2235" s="164">
        <v>0.80200000000000005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0.66167500000000001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17</v>
      </c>
    </row>
    <row r="2236" spans="1:31" ht="15">
      <c r="A2236" t="s">
        <v>143</v>
      </c>
      <c r="B2236" t="s">
        <v>149</v>
      </c>
      <c r="C2236" s="217">
        <v>40457</v>
      </c>
      <c r="D2236" s="217">
        <v>40700</v>
      </c>
      <c r="E2236">
        <v>2011</v>
      </c>
      <c r="F2236">
        <v>4</v>
      </c>
      <c r="G2236">
        <v>5</v>
      </c>
      <c r="H2236" s="130">
        <v>33.331150865353841</v>
      </c>
      <c r="I2236">
        <v>2.2393000000000001</v>
      </c>
      <c r="J2236" s="14" t="s">
        <v>17</v>
      </c>
      <c r="K2236" s="14" t="s">
        <v>17</v>
      </c>
      <c r="L2236" s="163">
        <v>5.69</v>
      </c>
      <c r="M2236" s="14" t="s">
        <v>17</v>
      </c>
      <c r="N2236" s="164">
        <v>114.4072</v>
      </c>
      <c r="O2236" s="164">
        <v>1068</v>
      </c>
      <c r="P2236" s="164">
        <v>8.5139999999999993E-2</v>
      </c>
      <c r="Q2236" s="164">
        <v>0.83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0.69813499999999995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337</v>
      </c>
    </row>
    <row r="2237" spans="1:31" ht="15">
      <c r="A2237" t="s">
        <v>143</v>
      </c>
      <c r="B2237" t="s">
        <v>149</v>
      </c>
      <c r="C2237" s="217">
        <v>40457</v>
      </c>
      <c r="D2237" s="217">
        <v>40700</v>
      </c>
      <c r="E2237">
        <v>2011</v>
      </c>
      <c r="F2237">
        <v>4</v>
      </c>
      <c r="G2237">
        <v>6</v>
      </c>
      <c r="H2237" s="130">
        <v>28.414221101411545</v>
      </c>
      <c r="I2237">
        <v>2.8012000000000001</v>
      </c>
      <c r="J2237" s="14" t="s">
        <v>17</v>
      </c>
      <c r="K2237" s="14" t="s">
        <v>17</v>
      </c>
      <c r="L2237" s="163">
        <v>5.52</v>
      </c>
      <c r="M2237" s="14" t="s">
        <v>17</v>
      </c>
      <c r="N2237" s="164">
        <v>114.52818000000001</v>
      </c>
      <c r="O2237" s="164">
        <v>1087</v>
      </c>
      <c r="P2237" s="164">
        <v>8.4360000000000004E-2</v>
      </c>
      <c r="Q2237" s="164">
        <v>0.89100000000000001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0.77479500000000001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17</v>
      </c>
    </row>
    <row r="2238" spans="1:31" ht="15">
      <c r="A2238" t="s">
        <v>143</v>
      </c>
      <c r="B2238" t="s">
        <v>149</v>
      </c>
      <c r="C2238" s="217">
        <v>40457</v>
      </c>
      <c r="D2238" s="217">
        <v>40700</v>
      </c>
      <c r="E2238">
        <v>2011</v>
      </c>
      <c r="F2238">
        <v>4</v>
      </c>
      <c r="G2238">
        <v>7</v>
      </c>
      <c r="H2238" s="130">
        <v>41.240431801038469</v>
      </c>
      <c r="I2238">
        <v>3.0190000000000001</v>
      </c>
      <c r="J2238" s="14" t="s">
        <v>17</v>
      </c>
      <c r="K2238" s="14" t="s">
        <v>17</v>
      </c>
      <c r="L2238" s="163">
        <v>5.34</v>
      </c>
      <c r="M2238" s="14" t="s">
        <v>17</v>
      </c>
      <c r="N2238" s="164">
        <v>104.48684</v>
      </c>
      <c r="O2238" s="164">
        <v>1066</v>
      </c>
      <c r="P2238" s="164">
        <v>6.8989999999999996E-2</v>
      </c>
      <c r="Q2238" s="164">
        <v>0.86299999999999999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0.81976000000000004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337</v>
      </c>
    </row>
    <row r="2239" spans="1:31" ht="15">
      <c r="A2239" t="s">
        <v>143</v>
      </c>
      <c r="B2239" t="s">
        <v>149</v>
      </c>
      <c r="C2239" s="217">
        <v>40457</v>
      </c>
      <c r="D2239" s="217">
        <v>40700</v>
      </c>
      <c r="E2239">
        <v>2011</v>
      </c>
      <c r="F2239">
        <v>4</v>
      </c>
      <c r="G2239">
        <v>8</v>
      </c>
      <c r="H2239" s="130">
        <v>44.576609445415393</v>
      </c>
      <c r="I2239">
        <v>2.4653999999999998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0.71014999999999995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17</v>
      </c>
    </row>
    <row r="2240" spans="1:31" ht="15">
      <c r="A2240" t="s">
        <v>143</v>
      </c>
      <c r="B2240" t="s">
        <v>149</v>
      </c>
      <c r="C2240" s="217">
        <v>40457</v>
      </c>
      <c r="D2240" s="217">
        <v>40700</v>
      </c>
      <c r="E2240">
        <v>2011</v>
      </c>
      <c r="F2240">
        <v>4</v>
      </c>
      <c r="G2240">
        <v>9</v>
      </c>
      <c r="H2240" s="130">
        <v>48.666586623853846</v>
      </c>
      <c r="I2240">
        <v>2.5505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0.76426499999999997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337</v>
      </c>
    </row>
    <row r="2241" spans="1:31" ht="15">
      <c r="A2241" t="s">
        <v>143</v>
      </c>
      <c r="B2241" t="s">
        <v>149</v>
      </c>
      <c r="C2241" s="217">
        <v>40457</v>
      </c>
      <c r="D2241" s="217">
        <v>40700</v>
      </c>
      <c r="E2241">
        <v>2011</v>
      </c>
      <c r="F2241">
        <v>4</v>
      </c>
      <c r="G2241">
        <v>10</v>
      </c>
      <c r="H2241" s="130">
        <v>31.519658493865389</v>
      </c>
      <c r="I2241">
        <v>2.3874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0.75282000000000004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17</v>
      </c>
    </row>
    <row r="2242" spans="1:31" ht="15">
      <c r="A2242" t="s">
        <v>143</v>
      </c>
      <c r="B2242" t="s">
        <v>149</v>
      </c>
      <c r="C2242" s="217">
        <v>40457</v>
      </c>
      <c r="D2242" s="217">
        <v>40700</v>
      </c>
      <c r="E2242">
        <v>2011</v>
      </c>
      <c r="F2242">
        <v>4</v>
      </c>
      <c r="G2242">
        <v>11</v>
      </c>
      <c r="H2242" s="130">
        <v>46.236044583553848</v>
      </c>
      <c r="I2242">
        <v>2.1882999999999999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0.70825000000000005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337</v>
      </c>
    </row>
    <row r="2243" spans="1:31" ht="15">
      <c r="A2243" t="s">
        <v>143</v>
      </c>
      <c r="B2243" t="s">
        <v>149</v>
      </c>
      <c r="C2243" s="217">
        <v>40457</v>
      </c>
      <c r="D2243" s="217">
        <v>40700</v>
      </c>
      <c r="E2243">
        <v>2011</v>
      </c>
      <c r="F2243">
        <v>4</v>
      </c>
      <c r="G2243">
        <v>12</v>
      </c>
      <c r="H2243" s="130">
        <v>40.512284424276928</v>
      </c>
      <c r="I2243">
        <v>2.1444999999999999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0.74002999999999997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17</v>
      </c>
    </row>
    <row r="2244" spans="1:31" ht="15">
      <c r="A2244" t="s">
        <v>143</v>
      </c>
      <c r="B2244" t="s">
        <v>149</v>
      </c>
      <c r="C2244" s="217">
        <v>40457</v>
      </c>
      <c r="D2244" s="217">
        <v>40700</v>
      </c>
      <c r="E2244">
        <v>2011</v>
      </c>
      <c r="F2244">
        <v>4</v>
      </c>
      <c r="G2244">
        <v>13</v>
      </c>
      <c r="H2244" s="130">
        <v>33.242085299838465</v>
      </c>
      <c r="I2244">
        <v>2.7976000000000001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0.79464500000000005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337</v>
      </c>
    </row>
    <row r="2245" spans="1:31" ht="15">
      <c r="A2245" t="s">
        <v>143</v>
      </c>
      <c r="B2245" t="s">
        <v>149</v>
      </c>
      <c r="C2245" s="217">
        <v>40457</v>
      </c>
      <c r="D2245" s="217">
        <v>40700</v>
      </c>
      <c r="E2245">
        <v>2011</v>
      </c>
      <c r="F2245">
        <v>4</v>
      </c>
      <c r="G2245">
        <v>14</v>
      </c>
      <c r="H2245" s="130">
        <v>46.058375402134622</v>
      </c>
      <c r="I2245">
        <v>2.3416000000000001</v>
      </c>
      <c r="J2245" s="14" t="s">
        <v>17</v>
      </c>
      <c r="K2245" s="14" t="s">
        <v>17</v>
      </c>
      <c r="L2245" s="14" t="s">
        <v>17</v>
      </c>
      <c r="M2245" s="14" t="s">
        <v>17</v>
      </c>
      <c r="N2245" s="14" t="s">
        <v>17</v>
      </c>
      <c r="O2245" s="14" t="s">
        <v>17</v>
      </c>
      <c r="P2245" s="14" t="s">
        <v>17</v>
      </c>
      <c r="Q2245" s="14" t="s">
        <v>17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4" t="s">
        <v>17</v>
      </c>
      <c r="W2245" s="14" t="s">
        <v>17</v>
      </c>
      <c r="X2245" s="140">
        <v>0.75744999999999996</v>
      </c>
      <c r="Y2245" s="14">
        <v>89</v>
      </c>
      <c r="Z2245" s="14" t="s">
        <v>17</v>
      </c>
      <c r="AA2245" s="14" t="s">
        <v>17</v>
      </c>
      <c r="AB2245" s="143" t="s">
        <v>17</v>
      </c>
      <c r="AC2245" s="143" t="s">
        <v>17</v>
      </c>
      <c r="AD2245" s="14" t="s">
        <v>17</v>
      </c>
      <c r="AE2245" s="14" t="s">
        <v>17</v>
      </c>
    </row>
    <row r="2246" spans="1:31" ht="15.75">
      <c r="A2246" t="s">
        <v>143</v>
      </c>
      <c r="B2246" s="129" t="s">
        <v>176</v>
      </c>
      <c r="C2246" s="216">
        <v>40830</v>
      </c>
      <c r="D2246" s="216">
        <v>41051</v>
      </c>
      <c r="E2246">
        <v>2012</v>
      </c>
      <c r="F2246">
        <v>1</v>
      </c>
      <c r="G2246">
        <v>1</v>
      </c>
      <c r="H2246" s="135">
        <v>23.958224769599997</v>
      </c>
      <c r="I2246">
        <v>2.0127999999999999</v>
      </c>
      <c r="J2246" s="14" t="s">
        <v>17</v>
      </c>
      <c r="K2246" s="14" t="s">
        <v>17</v>
      </c>
      <c r="L2246" s="165">
        <v>6.21</v>
      </c>
      <c r="M2246" s="14" t="s">
        <v>17</v>
      </c>
      <c r="N2246" s="165">
        <v>42.716521999999998</v>
      </c>
      <c r="O2246" s="166">
        <v>647.24099999999999</v>
      </c>
      <c r="P2246" s="167">
        <v>7.1840000000000001E-2</v>
      </c>
      <c r="Q2246" s="167">
        <v>0.86299999999999999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0.43991000000000002</v>
      </c>
      <c r="W2246" s="14">
        <v>82</v>
      </c>
      <c r="X2246" s="139">
        <v>0.38144</v>
      </c>
      <c r="Y2246" s="14">
        <v>90</v>
      </c>
      <c r="Z2246" s="453">
        <v>0.29349999999999998</v>
      </c>
      <c r="AA2246" s="14">
        <v>115</v>
      </c>
      <c r="AB2246" s="143" t="s">
        <v>17</v>
      </c>
      <c r="AC2246" s="143" t="s">
        <v>17</v>
      </c>
      <c r="AD2246" s="139">
        <v>0.42896499999999999</v>
      </c>
      <c r="AE2246" s="14">
        <v>138</v>
      </c>
    </row>
    <row r="2247" spans="1:31" ht="15.75">
      <c r="A2247" t="s">
        <v>143</v>
      </c>
      <c r="B2247" s="129" t="s">
        <v>176</v>
      </c>
      <c r="C2247" s="216">
        <v>40830</v>
      </c>
      <c r="D2247" s="216">
        <v>41051</v>
      </c>
      <c r="E2247">
        <v>2012</v>
      </c>
      <c r="F2247">
        <v>1</v>
      </c>
      <c r="G2247">
        <v>2</v>
      </c>
      <c r="H2247" s="135">
        <v>18.545333760778846</v>
      </c>
      <c r="I2247">
        <v>1.9462999999999999</v>
      </c>
      <c r="J2247" s="14" t="s">
        <v>17</v>
      </c>
      <c r="K2247" s="14" t="s">
        <v>17</v>
      </c>
      <c r="L2247" s="165">
        <v>6.6050000000000004</v>
      </c>
      <c r="M2247" s="14" t="s">
        <v>17</v>
      </c>
      <c r="N2247" s="165">
        <v>45.261218</v>
      </c>
      <c r="O2247" s="166">
        <v>750.55</v>
      </c>
      <c r="P2247" s="167">
        <v>8.8620000000000004E-2</v>
      </c>
      <c r="Q2247" s="167">
        <v>0.8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0.534335</v>
      </c>
      <c r="W2247" s="14">
        <v>82</v>
      </c>
      <c r="X2247" s="139">
        <v>0.28190000000000004</v>
      </c>
      <c r="Y2247" s="14">
        <v>90</v>
      </c>
      <c r="Z2247" s="453">
        <v>0.22675000000000001</v>
      </c>
      <c r="AA2247" s="14">
        <v>115</v>
      </c>
      <c r="AB2247" s="143" t="s">
        <v>17</v>
      </c>
      <c r="AC2247" s="143" t="s">
        <v>17</v>
      </c>
      <c r="AD2247" s="139">
        <v>0.33253500000000003</v>
      </c>
      <c r="AE2247" s="14">
        <v>138</v>
      </c>
    </row>
    <row r="2248" spans="1:31" ht="15.75">
      <c r="A2248" t="s">
        <v>143</v>
      </c>
      <c r="B2248" s="129" t="s">
        <v>176</v>
      </c>
      <c r="C2248" s="216">
        <v>40830</v>
      </c>
      <c r="D2248" s="216">
        <v>41051</v>
      </c>
      <c r="E2248">
        <v>2012</v>
      </c>
      <c r="F2248">
        <v>1</v>
      </c>
      <c r="G2248">
        <v>3</v>
      </c>
      <c r="H2248" s="135">
        <v>37.446629299199998</v>
      </c>
      <c r="I2248">
        <v>1.8887</v>
      </c>
      <c r="J2248" s="14" t="s">
        <v>17</v>
      </c>
      <c r="K2248" s="14" t="s">
        <v>17</v>
      </c>
      <c r="L2248" s="165">
        <v>6.01</v>
      </c>
      <c r="M2248" s="14" t="s">
        <v>17</v>
      </c>
      <c r="N2248" s="165">
        <v>89.419177999999988</v>
      </c>
      <c r="O2248" s="166">
        <v>785.99699999999996</v>
      </c>
      <c r="P2248" s="167">
        <v>6.8900000000000003E-2</v>
      </c>
      <c r="Q2248" s="167">
        <v>0.86699999999999999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0.41949999999999998</v>
      </c>
      <c r="W2248" s="14">
        <v>82</v>
      </c>
      <c r="X2248" s="139">
        <v>0.40717499999999995</v>
      </c>
      <c r="Y2248" s="14">
        <v>90</v>
      </c>
      <c r="Z2248" s="453">
        <v>0.34390500000000002</v>
      </c>
      <c r="AA2248" s="14">
        <v>115</v>
      </c>
      <c r="AB2248" s="143" t="s">
        <v>17</v>
      </c>
      <c r="AC2248" s="143" t="s">
        <v>17</v>
      </c>
      <c r="AD2248" s="139">
        <v>0.47672999999999999</v>
      </c>
      <c r="AE2248" s="14">
        <v>138</v>
      </c>
    </row>
    <row r="2249" spans="1:31" ht="15.75">
      <c r="A2249" t="s">
        <v>143</v>
      </c>
      <c r="B2249" s="129" t="s">
        <v>176</v>
      </c>
      <c r="C2249" s="216">
        <v>40830</v>
      </c>
      <c r="D2249" s="216">
        <v>41051</v>
      </c>
      <c r="E2249">
        <v>2012</v>
      </c>
      <c r="F2249">
        <v>1</v>
      </c>
      <c r="G2249">
        <v>4</v>
      </c>
      <c r="H2249" s="135">
        <v>43.08296167356923</v>
      </c>
      <c r="I2249">
        <v>1.72</v>
      </c>
      <c r="J2249" s="14" t="s">
        <v>17</v>
      </c>
      <c r="K2249" s="14" t="s">
        <v>17</v>
      </c>
      <c r="L2249" s="165">
        <v>6.17</v>
      </c>
      <c r="M2249" s="14" t="s">
        <v>17</v>
      </c>
      <c r="N2249" s="165">
        <v>58.533553999999988</v>
      </c>
      <c r="O2249" s="166">
        <v>749.63400000000001</v>
      </c>
      <c r="P2249" s="167">
        <v>8.2890000000000005E-2</v>
      </c>
      <c r="Q2249" s="167">
        <v>0.86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0.41424499999999997</v>
      </c>
      <c r="W2249" s="14">
        <v>82</v>
      </c>
      <c r="X2249" s="139">
        <v>0.50058500000000006</v>
      </c>
      <c r="Y2249" s="14">
        <v>90</v>
      </c>
      <c r="Z2249" s="453">
        <v>0.41164500000000004</v>
      </c>
      <c r="AA2249" s="14">
        <v>115</v>
      </c>
      <c r="AB2249" s="143" t="s">
        <v>17</v>
      </c>
      <c r="AC2249" s="143" t="s">
        <v>17</v>
      </c>
      <c r="AD2249" s="139">
        <v>0.5213000000000001</v>
      </c>
      <c r="AE2249" s="14">
        <v>138</v>
      </c>
    </row>
    <row r="2250" spans="1:31" ht="15.75">
      <c r="A2250" t="s">
        <v>143</v>
      </c>
      <c r="B2250" s="129" t="s">
        <v>176</v>
      </c>
      <c r="C2250" s="216">
        <v>40830</v>
      </c>
      <c r="D2250" s="216">
        <v>41051</v>
      </c>
      <c r="E2250">
        <v>2012</v>
      </c>
      <c r="F2250">
        <v>1</v>
      </c>
      <c r="G2250">
        <v>5</v>
      </c>
      <c r="H2250" s="135">
        <v>54.32236234558269</v>
      </c>
      <c r="I2250">
        <v>1.9118999999999999</v>
      </c>
      <c r="J2250" s="14" t="s">
        <v>17</v>
      </c>
      <c r="K2250" s="14" t="s">
        <v>17</v>
      </c>
      <c r="L2250" s="165">
        <v>5.5649999999999995</v>
      </c>
      <c r="M2250" s="14" t="s">
        <v>17</v>
      </c>
      <c r="N2250" s="165">
        <v>75.099026000000009</v>
      </c>
      <c r="O2250" s="166">
        <v>848.25199999999995</v>
      </c>
      <c r="P2250" s="167">
        <v>8.1030000000000005E-2</v>
      </c>
      <c r="Q2250" s="167">
        <v>0.92900000000000005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0.63143000000000005</v>
      </c>
      <c r="W2250" s="14">
        <v>82</v>
      </c>
      <c r="X2250" s="139">
        <v>0.54360999999999993</v>
      </c>
      <c r="Y2250" s="14">
        <v>90</v>
      </c>
      <c r="Z2250" s="453">
        <v>0.61475999999999997</v>
      </c>
      <c r="AA2250" s="14">
        <v>115</v>
      </c>
      <c r="AB2250" s="143" t="s">
        <v>17</v>
      </c>
      <c r="AC2250" s="143" t="s">
        <v>17</v>
      </c>
      <c r="AD2250" s="139">
        <v>0.61220999999999992</v>
      </c>
      <c r="AE2250" s="14">
        <v>138</v>
      </c>
    </row>
    <row r="2251" spans="1:31" ht="15.75">
      <c r="A2251" t="s">
        <v>143</v>
      </c>
      <c r="B2251" s="129" t="s">
        <v>176</v>
      </c>
      <c r="C2251" s="216">
        <v>40830</v>
      </c>
      <c r="D2251" s="216">
        <v>41051</v>
      </c>
      <c r="E2251">
        <v>2012</v>
      </c>
      <c r="F2251">
        <v>1</v>
      </c>
      <c r="G2251">
        <v>6</v>
      </c>
      <c r="H2251" s="135">
        <v>57.853465614069229</v>
      </c>
      <c r="I2251">
        <v>1.9045000000000001</v>
      </c>
      <c r="J2251" s="14" t="s">
        <v>17</v>
      </c>
      <c r="K2251" s="14" t="s">
        <v>17</v>
      </c>
      <c r="L2251" s="165">
        <v>6.0949999999999998</v>
      </c>
      <c r="M2251" s="14" t="s">
        <v>17</v>
      </c>
      <c r="N2251" s="165">
        <v>32.986802000000004</v>
      </c>
      <c r="O2251" s="166">
        <v>653.09100000000001</v>
      </c>
      <c r="P2251" s="167">
        <v>8.2680000000000003E-2</v>
      </c>
      <c r="Q2251" s="167">
        <v>0.92400000000000004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0.60224999999999995</v>
      </c>
      <c r="W2251" s="14">
        <v>82</v>
      </c>
      <c r="X2251" s="139">
        <v>0.51564500000000002</v>
      </c>
      <c r="Y2251" s="14">
        <v>90</v>
      </c>
      <c r="Z2251" s="453">
        <v>0.65149499999999994</v>
      </c>
      <c r="AA2251" s="14">
        <v>115</v>
      </c>
      <c r="AB2251" s="143" t="s">
        <v>17</v>
      </c>
      <c r="AC2251" s="143" t="s">
        <v>17</v>
      </c>
      <c r="AD2251" s="139">
        <v>0.65359</v>
      </c>
      <c r="AE2251" s="14">
        <v>138</v>
      </c>
    </row>
    <row r="2252" spans="1:31" ht="15.75">
      <c r="A2252" t="s">
        <v>143</v>
      </c>
      <c r="B2252" s="129" t="s">
        <v>176</v>
      </c>
      <c r="C2252" s="216">
        <v>40830</v>
      </c>
      <c r="D2252" s="216">
        <v>41051</v>
      </c>
      <c r="E2252">
        <v>2012</v>
      </c>
      <c r="F2252">
        <v>1</v>
      </c>
      <c r="G2252">
        <v>7</v>
      </c>
      <c r="H2252" s="135">
        <v>63.222782377932681</v>
      </c>
      <c r="I2252">
        <v>1.9870000000000001</v>
      </c>
      <c r="J2252" s="14" t="s">
        <v>17</v>
      </c>
      <c r="K2252" s="14" t="s">
        <v>17</v>
      </c>
      <c r="L2252" s="165">
        <v>5.43</v>
      </c>
      <c r="M2252" s="14" t="s">
        <v>17</v>
      </c>
      <c r="N2252" s="165">
        <v>53.893226000000006</v>
      </c>
      <c r="O2252" s="166">
        <v>732.66</v>
      </c>
      <c r="P2252" s="167">
        <v>0.1041</v>
      </c>
      <c r="Q2252" s="167">
        <v>0.90900000000000003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0.60387999999999997</v>
      </c>
      <c r="W2252" s="14">
        <v>82</v>
      </c>
      <c r="X2252" s="139">
        <v>0.597275</v>
      </c>
      <c r="Y2252" s="14">
        <v>90</v>
      </c>
      <c r="Z2252" s="453">
        <v>0.77134499999999995</v>
      </c>
      <c r="AA2252" s="14">
        <v>115</v>
      </c>
      <c r="AB2252" s="143" t="s">
        <v>17</v>
      </c>
      <c r="AC2252" s="143" t="s">
        <v>17</v>
      </c>
      <c r="AD2252" s="139">
        <v>0.72699000000000003</v>
      </c>
      <c r="AE2252" s="14">
        <v>138</v>
      </c>
    </row>
    <row r="2253" spans="1:31" ht="15.75">
      <c r="A2253" t="s">
        <v>143</v>
      </c>
      <c r="B2253" s="129" t="s">
        <v>176</v>
      </c>
      <c r="C2253" s="216">
        <v>40830</v>
      </c>
      <c r="D2253" s="216">
        <v>41051</v>
      </c>
      <c r="E2253">
        <v>2012</v>
      </c>
      <c r="F2253">
        <v>1</v>
      </c>
      <c r="G2253">
        <v>8</v>
      </c>
      <c r="H2253" s="135">
        <v>50.383580871651915</v>
      </c>
      <c r="I2253">
        <v>2.0194000000000001</v>
      </c>
      <c r="J2253" s="14" t="s">
        <v>17</v>
      </c>
      <c r="K2253" s="14" t="s">
        <v>17</v>
      </c>
      <c r="L2253" s="165">
        <v>5.88</v>
      </c>
      <c r="M2253" s="14" t="s">
        <v>17</v>
      </c>
      <c r="N2253" s="168">
        <v>18.117794</v>
      </c>
      <c r="O2253" s="166">
        <v>750.44399999999996</v>
      </c>
      <c r="P2253" s="167">
        <v>8.2339999999999997E-2</v>
      </c>
      <c r="Q2253" s="167">
        <v>0.876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0.52310999999999996</v>
      </c>
      <c r="W2253" s="14">
        <v>82</v>
      </c>
      <c r="X2253" s="139">
        <v>0.49373500000000003</v>
      </c>
      <c r="Y2253" s="14">
        <v>90</v>
      </c>
      <c r="Z2253" s="453">
        <v>0.61557499999999998</v>
      </c>
      <c r="AA2253" s="14">
        <v>115</v>
      </c>
      <c r="AB2253" s="143" t="s">
        <v>17</v>
      </c>
      <c r="AC2253" s="143" t="s">
        <v>17</v>
      </c>
      <c r="AD2253" s="139">
        <v>0.68303500000000006</v>
      </c>
      <c r="AE2253" s="14">
        <v>138</v>
      </c>
    </row>
    <row r="2254" spans="1:31" ht="15.75">
      <c r="A2254" t="s">
        <v>143</v>
      </c>
      <c r="B2254" s="129" t="s">
        <v>176</v>
      </c>
      <c r="C2254" s="216">
        <v>40830</v>
      </c>
      <c r="D2254" s="216">
        <v>41051</v>
      </c>
      <c r="E2254">
        <v>2012</v>
      </c>
      <c r="F2254">
        <v>1</v>
      </c>
      <c r="G2254">
        <v>9</v>
      </c>
      <c r="H2254" s="135">
        <v>49.443157843200005</v>
      </c>
      <c r="I2254">
        <v>1.8978999999999999</v>
      </c>
      <c r="J2254" s="14" t="s">
        <v>17</v>
      </c>
      <c r="K2254" s="14" t="s">
        <v>17</v>
      </c>
      <c r="L2254" s="165">
        <v>5.82</v>
      </c>
      <c r="M2254" s="14" t="s">
        <v>17</v>
      </c>
      <c r="N2254" s="168">
        <v>41.069953999999996</v>
      </c>
      <c r="O2254" s="166">
        <v>727.59</v>
      </c>
      <c r="P2254" s="167">
        <v>8.0379999999999993E-2</v>
      </c>
      <c r="Q2254" s="167">
        <v>0.91500000000000004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0.55271999999999999</v>
      </c>
      <c r="W2254" s="14">
        <v>82</v>
      </c>
      <c r="X2254" s="139">
        <v>0.58462499999999995</v>
      </c>
      <c r="Y2254" s="14">
        <v>90</v>
      </c>
      <c r="Z2254" s="453">
        <v>0.50755499999999998</v>
      </c>
      <c r="AA2254" s="14">
        <v>115</v>
      </c>
      <c r="AB2254" s="143" t="s">
        <v>17</v>
      </c>
      <c r="AC2254" s="143" t="s">
        <v>17</v>
      </c>
      <c r="AD2254" s="139">
        <v>0.58559000000000005</v>
      </c>
      <c r="AE2254" s="14">
        <v>138</v>
      </c>
    </row>
    <row r="2255" spans="1:31" ht="15.75">
      <c r="A2255" t="s">
        <v>143</v>
      </c>
      <c r="B2255" s="129" t="s">
        <v>176</v>
      </c>
      <c r="C2255" s="216">
        <v>40830</v>
      </c>
      <c r="D2255" s="216">
        <v>41051</v>
      </c>
      <c r="E2255">
        <v>2012</v>
      </c>
      <c r="F2255">
        <v>1</v>
      </c>
      <c r="G2255">
        <v>10</v>
      </c>
      <c r="H2255" s="135">
        <v>49.199390822492312</v>
      </c>
      <c r="I2255">
        <v>1.8520000000000001</v>
      </c>
      <c r="J2255" s="14" t="s">
        <v>17</v>
      </c>
      <c r="K2255" s="14" t="s">
        <v>17</v>
      </c>
      <c r="L2255" s="165">
        <v>5.62</v>
      </c>
      <c r="M2255" s="14" t="s">
        <v>17</v>
      </c>
      <c r="N2255" s="168">
        <v>85.876561999999993</v>
      </c>
      <c r="O2255" s="166">
        <v>793.13</v>
      </c>
      <c r="P2255" s="167">
        <v>6.6369999999999998E-2</v>
      </c>
      <c r="Q2255" s="167">
        <v>0.94899999999999995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0.61684000000000005</v>
      </c>
      <c r="W2255" s="14">
        <v>82</v>
      </c>
      <c r="X2255" s="139">
        <v>0.5728899999999999</v>
      </c>
      <c r="Y2255" s="14">
        <v>90</v>
      </c>
      <c r="Z2255" s="453">
        <v>0.52034999999999998</v>
      </c>
      <c r="AA2255" s="14">
        <v>115</v>
      </c>
      <c r="AB2255" s="143" t="s">
        <v>17</v>
      </c>
      <c r="AC2255" s="143" t="s">
        <v>17</v>
      </c>
      <c r="AD2255" s="139">
        <v>0.60792000000000002</v>
      </c>
      <c r="AE2255" s="14">
        <v>138</v>
      </c>
    </row>
    <row r="2256" spans="1:31" ht="15.75">
      <c r="A2256" t="s">
        <v>143</v>
      </c>
      <c r="B2256" s="129" t="s">
        <v>176</v>
      </c>
      <c r="C2256" s="216">
        <v>40830</v>
      </c>
      <c r="D2256" s="216">
        <v>41051</v>
      </c>
      <c r="E2256">
        <v>2012</v>
      </c>
      <c r="F2256">
        <v>1</v>
      </c>
      <c r="G2256">
        <v>11</v>
      </c>
      <c r="H2256" s="135">
        <v>62.948093549867316</v>
      </c>
      <c r="I2256">
        <v>1.9345000000000001</v>
      </c>
      <c r="J2256" s="14" t="s">
        <v>17</v>
      </c>
      <c r="K2256" s="14" t="s">
        <v>17</v>
      </c>
      <c r="L2256" s="165">
        <v>5.29</v>
      </c>
      <c r="M2256" s="14" t="s">
        <v>17</v>
      </c>
      <c r="N2256" s="168">
        <v>136.62634</v>
      </c>
      <c r="O2256" s="166">
        <v>936.89599999999996</v>
      </c>
      <c r="P2256" s="167">
        <v>0.10457</v>
      </c>
      <c r="Q2256" s="167">
        <v>1.07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0.564855</v>
      </c>
      <c r="W2256" s="14">
        <v>82</v>
      </c>
      <c r="X2256" s="139">
        <v>0.47093000000000002</v>
      </c>
      <c r="Y2256" s="14">
        <v>90</v>
      </c>
      <c r="Z2256" s="453">
        <v>0.73354999999999992</v>
      </c>
      <c r="AA2256" s="14">
        <v>115</v>
      </c>
      <c r="AB2256" s="143" t="s">
        <v>17</v>
      </c>
      <c r="AC2256" s="143" t="s">
        <v>17</v>
      </c>
      <c r="AD2256" s="139">
        <v>0.68899500000000002</v>
      </c>
      <c r="AE2256" s="14">
        <v>138</v>
      </c>
    </row>
    <row r="2257" spans="1:31" ht="15.75">
      <c r="A2257" t="s">
        <v>143</v>
      </c>
      <c r="B2257" s="129" t="s">
        <v>176</v>
      </c>
      <c r="C2257" s="216">
        <v>40830</v>
      </c>
      <c r="D2257" s="216">
        <v>41051</v>
      </c>
      <c r="E2257">
        <v>2012</v>
      </c>
      <c r="F2257">
        <v>1</v>
      </c>
      <c r="G2257">
        <v>12</v>
      </c>
      <c r="H2257" s="135">
        <v>62.229600947630765</v>
      </c>
      <c r="I2257">
        <v>2.0562999999999998</v>
      </c>
      <c r="J2257" s="14" t="s">
        <v>17</v>
      </c>
      <c r="K2257" s="14" t="s">
        <v>17</v>
      </c>
      <c r="L2257" s="165">
        <v>5.45</v>
      </c>
      <c r="M2257" s="14" t="s">
        <v>17</v>
      </c>
      <c r="N2257" s="168">
        <v>74.999234000000001</v>
      </c>
      <c r="O2257" s="166">
        <v>601.06700000000001</v>
      </c>
      <c r="P2257" s="167">
        <v>7.7450000000000005E-2</v>
      </c>
      <c r="Q2257" s="167">
        <v>1.01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0.48501</v>
      </c>
      <c r="W2257" s="14">
        <v>82</v>
      </c>
      <c r="X2257" s="139">
        <v>0.48921500000000001</v>
      </c>
      <c r="Y2257" s="14">
        <v>90</v>
      </c>
      <c r="Z2257" s="453">
        <v>0.73419500000000004</v>
      </c>
      <c r="AA2257" s="14">
        <v>115</v>
      </c>
      <c r="AB2257" s="143" t="s">
        <v>17</v>
      </c>
      <c r="AC2257" s="143" t="s">
        <v>17</v>
      </c>
      <c r="AD2257" s="139">
        <v>0.70867000000000002</v>
      </c>
      <c r="AE2257" s="14">
        <v>138</v>
      </c>
    </row>
    <row r="2258" spans="1:31" ht="15.75">
      <c r="A2258" t="s">
        <v>143</v>
      </c>
      <c r="B2258" s="129" t="s">
        <v>176</v>
      </c>
      <c r="C2258" s="216">
        <v>40830</v>
      </c>
      <c r="D2258" s="216">
        <v>41051</v>
      </c>
      <c r="E2258">
        <v>2012</v>
      </c>
      <c r="F2258">
        <v>1</v>
      </c>
      <c r="G2258">
        <v>13</v>
      </c>
      <c r="H2258" s="135">
        <v>61.335117252242298</v>
      </c>
      <c r="I2258">
        <v>1.9452</v>
      </c>
      <c r="J2258" s="14" t="s">
        <v>17</v>
      </c>
      <c r="K2258" s="14" t="s">
        <v>17</v>
      </c>
      <c r="L2258" s="165">
        <v>5.19</v>
      </c>
      <c r="M2258" s="14" t="s">
        <v>17</v>
      </c>
      <c r="N2258" s="168">
        <v>121.05878799999999</v>
      </c>
      <c r="O2258" s="166">
        <v>826.22500000000002</v>
      </c>
      <c r="P2258" s="167">
        <v>8.8239999999999999E-2</v>
      </c>
      <c r="Q2258" s="167">
        <v>0.96599999999999997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0.64852500000000002</v>
      </c>
      <c r="W2258" s="14">
        <v>82</v>
      </c>
      <c r="X2258" s="139">
        <v>0.74801499999999999</v>
      </c>
      <c r="Y2258" s="14">
        <v>90</v>
      </c>
      <c r="Z2258" s="453">
        <v>0.82135000000000002</v>
      </c>
      <c r="AA2258" s="14">
        <v>115</v>
      </c>
      <c r="AB2258" s="143" t="s">
        <v>17</v>
      </c>
      <c r="AC2258" s="143" t="s">
        <v>17</v>
      </c>
      <c r="AD2258" s="139">
        <v>0.73401499999999997</v>
      </c>
      <c r="AE2258" s="14">
        <v>138</v>
      </c>
    </row>
    <row r="2259" spans="1:31" ht="15.75">
      <c r="A2259" t="s">
        <v>143</v>
      </c>
      <c r="B2259" s="129" t="s">
        <v>176</v>
      </c>
      <c r="C2259" s="216">
        <v>40830</v>
      </c>
      <c r="D2259" s="216">
        <v>41051</v>
      </c>
      <c r="E2259">
        <v>2012</v>
      </c>
      <c r="F2259">
        <v>1</v>
      </c>
      <c r="G2259">
        <v>14</v>
      </c>
      <c r="H2259" s="135">
        <v>52.850858775126923</v>
      </c>
      <c r="I2259">
        <v>1.7052</v>
      </c>
      <c r="J2259" s="14" t="s">
        <v>17</v>
      </c>
      <c r="K2259" s="14" t="s">
        <v>17</v>
      </c>
      <c r="L2259" s="165">
        <v>5.91</v>
      </c>
      <c r="M2259" s="14" t="s">
        <v>17</v>
      </c>
      <c r="N2259" s="168">
        <v>38.974322000000008</v>
      </c>
      <c r="O2259" s="166">
        <v>709.33199999999999</v>
      </c>
      <c r="P2259" s="167">
        <v>7.7549999999999994E-2</v>
      </c>
      <c r="Q2259" s="167">
        <v>0.91700000000000004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0.56291999999999998</v>
      </c>
      <c r="W2259" s="14">
        <v>82</v>
      </c>
      <c r="X2259" s="139">
        <v>0.54962500000000003</v>
      </c>
      <c r="Y2259" s="14">
        <v>90</v>
      </c>
      <c r="Z2259" s="453">
        <v>0.57287500000000002</v>
      </c>
      <c r="AA2259" s="14">
        <v>115</v>
      </c>
      <c r="AB2259" s="143" t="s">
        <v>17</v>
      </c>
      <c r="AC2259" s="143" t="s">
        <v>17</v>
      </c>
      <c r="AD2259" s="139">
        <v>0.59806000000000004</v>
      </c>
      <c r="AE2259" s="14">
        <v>138</v>
      </c>
    </row>
    <row r="2260" spans="1:31" ht="15.75">
      <c r="A2260" t="s">
        <v>143</v>
      </c>
      <c r="B2260" s="129" t="s">
        <v>176</v>
      </c>
      <c r="C2260" s="216">
        <v>40830</v>
      </c>
      <c r="D2260" s="216">
        <v>41051</v>
      </c>
      <c r="E2260">
        <v>2012</v>
      </c>
      <c r="F2260">
        <v>2</v>
      </c>
      <c r="G2260">
        <v>1</v>
      </c>
      <c r="H2260" s="135">
        <v>22.93991247373269</v>
      </c>
      <c r="I2260">
        <v>1.8323</v>
      </c>
      <c r="J2260" s="14" t="s">
        <v>17</v>
      </c>
      <c r="K2260" s="14" t="s">
        <v>17</v>
      </c>
      <c r="L2260" s="165">
        <v>6.22</v>
      </c>
      <c r="M2260" s="14" t="s">
        <v>17</v>
      </c>
      <c r="N2260" s="168">
        <v>47.356850000000001</v>
      </c>
      <c r="O2260" s="166">
        <v>636.78</v>
      </c>
      <c r="P2260" s="167">
        <v>7.4271999999999991E-2</v>
      </c>
      <c r="Q2260" s="167">
        <v>0.85820000000000007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0.44347999999999999</v>
      </c>
      <c r="W2260" s="14">
        <v>82</v>
      </c>
      <c r="X2260" s="139">
        <v>0.39513500000000001</v>
      </c>
      <c r="Y2260" s="14">
        <v>90</v>
      </c>
      <c r="Z2260" s="453">
        <v>0.26770000000000005</v>
      </c>
      <c r="AA2260" s="14">
        <v>115</v>
      </c>
      <c r="AB2260" s="143" t="s">
        <v>17</v>
      </c>
      <c r="AC2260" s="143" t="s">
        <v>17</v>
      </c>
      <c r="AD2260" s="139">
        <v>0.39498500000000003</v>
      </c>
      <c r="AE2260" s="14">
        <v>138</v>
      </c>
    </row>
    <row r="2261" spans="1:31" ht="15.75">
      <c r="A2261" t="s">
        <v>143</v>
      </c>
      <c r="B2261" s="129" t="s">
        <v>176</v>
      </c>
      <c r="C2261" s="216">
        <v>40830</v>
      </c>
      <c r="D2261" s="216">
        <v>41051</v>
      </c>
      <c r="E2261">
        <v>2012</v>
      </c>
      <c r="F2261">
        <v>2</v>
      </c>
      <c r="G2261">
        <v>2</v>
      </c>
      <c r="H2261" s="135">
        <v>28.508737509830773</v>
      </c>
      <c r="I2261">
        <v>1.8625</v>
      </c>
      <c r="J2261" s="14" t="s">
        <v>17</v>
      </c>
      <c r="K2261" s="14" t="s">
        <v>17</v>
      </c>
      <c r="L2261" s="165">
        <v>6.29</v>
      </c>
      <c r="M2261" s="14" t="s">
        <v>17</v>
      </c>
      <c r="N2261" s="168">
        <v>107.18770000000001</v>
      </c>
      <c r="O2261" s="166">
        <v>840.24199999999996</v>
      </c>
      <c r="P2261" s="167">
        <v>7.596E-2</v>
      </c>
      <c r="Q2261" s="167">
        <v>0.879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0.46546999999999999</v>
      </c>
      <c r="W2261" s="14">
        <v>82</v>
      </c>
      <c r="X2261" s="139">
        <v>0.342775</v>
      </c>
      <c r="Y2261" s="14">
        <v>90</v>
      </c>
      <c r="Z2261" s="453">
        <v>0.29760999999999999</v>
      </c>
      <c r="AA2261" s="14">
        <v>115</v>
      </c>
      <c r="AB2261" s="143" t="s">
        <v>17</v>
      </c>
      <c r="AC2261" s="143" t="s">
        <v>17</v>
      </c>
      <c r="AD2261" s="139">
        <v>0.45893499999999998</v>
      </c>
      <c r="AE2261" s="14">
        <v>138</v>
      </c>
    </row>
    <row r="2262" spans="1:31" ht="15.75">
      <c r="A2262" t="s">
        <v>143</v>
      </c>
      <c r="B2262" s="129" t="s">
        <v>176</v>
      </c>
      <c r="C2262" s="216">
        <v>40830</v>
      </c>
      <c r="D2262" s="216">
        <v>41051</v>
      </c>
      <c r="E2262">
        <v>2012</v>
      </c>
      <c r="F2262">
        <v>2</v>
      </c>
      <c r="G2262">
        <v>3</v>
      </c>
      <c r="H2262" s="135">
        <v>31.357424802634611</v>
      </c>
      <c r="I2262">
        <v>1.8488</v>
      </c>
      <c r="J2262" s="14" t="s">
        <v>17</v>
      </c>
      <c r="K2262" s="14" t="s">
        <v>17</v>
      </c>
      <c r="L2262" s="165">
        <v>6.31</v>
      </c>
      <c r="M2262" s="14" t="s">
        <v>17</v>
      </c>
      <c r="N2262" s="168">
        <v>69.510674000000009</v>
      </c>
      <c r="O2262" s="166">
        <v>834.06799999999998</v>
      </c>
      <c r="P2262" s="167">
        <v>7.6950000000000005E-2</v>
      </c>
      <c r="Q2262" s="167">
        <v>0.90900000000000003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0.40200000000000002</v>
      </c>
      <c r="W2262" s="14">
        <v>82</v>
      </c>
      <c r="X2262" s="139">
        <v>0.44292000000000004</v>
      </c>
      <c r="Y2262" s="14">
        <v>90</v>
      </c>
      <c r="Z2262" s="453">
        <v>0.31295499999999998</v>
      </c>
      <c r="AA2262" s="14">
        <v>115</v>
      </c>
      <c r="AB2262" s="143" t="s">
        <v>17</v>
      </c>
      <c r="AC2262" s="143" t="s">
        <v>17</v>
      </c>
      <c r="AD2262" s="139">
        <v>0.48011500000000001</v>
      </c>
      <c r="AE2262" s="14">
        <v>138</v>
      </c>
    </row>
    <row r="2263" spans="1:31" ht="15.75">
      <c r="A2263" t="s">
        <v>143</v>
      </c>
      <c r="B2263" s="129" t="s">
        <v>176</v>
      </c>
      <c r="C2263" s="216">
        <v>40830</v>
      </c>
      <c r="D2263" s="216">
        <v>41051</v>
      </c>
      <c r="E2263">
        <v>2012</v>
      </c>
      <c r="F2263">
        <v>2</v>
      </c>
      <c r="G2263">
        <v>4</v>
      </c>
      <c r="H2263" s="135">
        <v>49.264877225976932</v>
      </c>
      <c r="I2263">
        <v>1.885</v>
      </c>
      <c r="J2263" s="14" t="s">
        <v>17</v>
      </c>
      <c r="K2263" s="14" t="s">
        <v>17</v>
      </c>
      <c r="L2263" s="165">
        <v>5.91</v>
      </c>
      <c r="M2263" s="14" t="s">
        <v>17</v>
      </c>
      <c r="N2263" s="168">
        <v>72.903602000000006</v>
      </c>
      <c r="O2263" s="166">
        <v>788.35</v>
      </c>
      <c r="P2263" s="169">
        <v>7.9979999999999996E-2</v>
      </c>
      <c r="Q2263" s="169">
        <v>0.878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0.43427500000000002</v>
      </c>
      <c r="W2263" s="14">
        <v>82</v>
      </c>
      <c r="X2263" s="139">
        <v>0.49944499999999997</v>
      </c>
      <c r="Y2263" s="14">
        <v>90</v>
      </c>
      <c r="Z2263" s="453">
        <v>0.47224500000000003</v>
      </c>
      <c r="AA2263" s="14">
        <v>115</v>
      </c>
      <c r="AB2263" s="143" t="s">
        <v>17</v>
      </c>
      <c r="AC2263" s="143" t="s">
        <v>17</v>
      </c>
      <c r="AD2263" s="139">
        <v>0.56432499999999997</v>
      </c>
      <c r="AE2263" s="14">
        <v>138</v>
      </c>
    </row>
    <row r="2264" spans="1:31" ht="15.75">
      <c r="A2264" t="s">
        <v>143</v>
      </c>
      <c r="B2264" s="129" t="s">
        <v>176</v>
      </c>
      <c r="C2264" s="216">
        <v>40830</v>
      </c>
      <c r="D2264" s="216">
        <v>41051</v>
      </c>
      <c r="E2264">
        <v>2012</v>
      </c>
      <c r="F2264">
        <v>2</v>
      </c>
      <c r="G2264">
        <v>5</v>
      </c>
      <c r="H2264" s="135">
        <v>57.011243916634612</v>
      </c>
      <c r="I2264">
        <v>1.8559000000000001</v>
      </c>
      <c r="J2264" s="14" t="s">
        <v>17</v>
      </c>
      <c r="K2264" s="14" t="s">
        <v>17</v>
      </c>
      <c r="L2264" s="165">
        <v>5.97</v>
      </c>
      <c r="M2264" s="14" t="s">
        <v>17</v>
      </c>
      <c r="N2264" s="168">
        <v>56.537713999999994</v>
      </c>
      <c r="O2264" s="166">
        <v>776.17499999999995</v>
      </c>
      <c r="P2264" s="169">
        <v>7.732E-2</v>
      </c>
      <c r="Q2264" s="169">
        <v>0.92800000000000005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0.63653000000000004</v>
      </c>
      <c r="W2264" s="14">
        <v>82</v>
      </c>
      <c r="X2264" s="139">
        <v>0.62990000000000002</v>
      </c>
      <c r="Y2264" s="14">
        <v>90</v>
      </c>
      <c r="Z2264" s="453">
        <v>0.61968999999999996</v>
      </c>
      <c r="AA2264" s="14">
        <v>115</v>
      </c>
      <c r="AB2264" s="143" t="s">
        <v>17</v>
      </c>
      <c r="AC2264" s="143" t="s">
        <v>17</v>
      </c>
      <c r="AD2264" s="139">
        <v>0.63329499999999994</v>
      </c>
      <c r="AE2264" s="14">
        <v>138</v>
      </c>
    </row>
    <row r="2265" spans="1:31" ht="15.75">
      <c r="A2265" t="s">
        <v>143</v>
      </c>
      <c r="B2265" s="129" t="s">
        <v>176</v>
      </c>
      <c r="C2265" s="216">
        <v>40830</v>
      </c>
      <c r="D2265" s="216">
        <v>41051</v>
      </c>
      <c r="E2265">
        <v>2012</v>
      </c>
      <c r="F2265">
        <v>2</v>
      </c>
      <c r="G2265">
        <v>6</v>
      </c>
      <c r="H2265" s="135">
        <v>60.809099630399999</v>
      </c>
      <c r="I2265">
        <v>2.1259000000000001</v>
      </c>
      <c r="J2265" s="14" t="s">
        <v>17</v>
      </c>
      <c r="K2265" s="14" t="s">
        <v>17</v>
      </c>
      <c r="L2265" s="165">
        <v>5.18</v>
      </c>
      <c r="M2265" s="14" t="s">
        <v>17</v>
      </c>
      <c r="N2265" s="168">
        <v>75.597985999999992</v>
      </c>
      <c r="O2265" s="166">
        <v>932.64599999999996</v>
      </c>
      <c r="P2265" s="169">
        <v>7.8850000000000003E-2</v>
      </c>
      <c r="Q2265" s="169">
        <v>0.94199999999999995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0.72613000000000005</v>
      </c>
      <c r="W2265" s="14">
        <v>82</v>
      </c>
      <c r="X2265" s="139">
        <v>0.63580499999999995</v>
      </c>
      <c r="Y2265" s="14">
        <v>90</v>
      </c>
      <c r="Z2265" s="453">
        <v>0.74704499999999996</v>
      </c>
      <c r="AA2265" s="14">
        <v>115</v>
      </c>
      <c r="AB2265" s="143" t="s">
        <v>17</v>
      </c>
      <c r="AC2265" s="143" t="s">
        <v>17</v>
      </c>
      <c r="AD2265" s="139">
        <v>0.72856499999999991</v>
      </c>
      <c r="AE2265" s="14">
        <v>138</v>
      </c>
    </row>
    <row r="2266" spans="1:31" ht="15.75">
      <c r="A2266" t="s">
        <v>143</v>
      </c>
      <c r="B2266" s="129" t="s">
        <v>176</v>
      </c>
      <c r="C2266" s="216">
        <v>40830</v>
      </c>
      <c r="D2266" s="216">
        <v>41051</v>
      </c>
      <c r="E2266">
        <v>2012</v>
      </c>
      <c r="F2266">
        <v>2</v>
      </c>
      <c r="G2266">
        <v>7</v>
      </c>
      <c r="H2266" s="135">
        <v>56.564174145599999</v>
      </c>
      <c r="I2266">
        <v>2.2103000000000002</v>
      </c>
      <c r="J2266" s="14" t="s">
        <v>17</v>
      </c>
      <c r="K2266" s="14" t="s">
        <v>17</v>
      </c>
      <c r="L2266" s="165">
        <v>4.9400000000000004</v>
      </c>
      <c r="M2266" s="14" t="s">
        <v>17</v>
      </c>
      <c r="N2266" s="168">
        <v>104.29373200000002</v>
      </c>
      <c r="O2266" s="166">
        <v>927.774</v>
      </c>
      <c r="P2266" s="169">
        <v>9.6439999999999998E-2</v>
      </c>
      <c r="Q2266" s="169">
        <v>1.03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0.69937499999999997</v>
      </c>
      <c r="W2266" s="14">
        <v>82</v>
      </c>
      <c r="X2266" s="139">
        <v>0.75087999999999999</v>
      </c>
      <c r="Y2266" s="14">
        <v>90</v>
      </c>
      <c r="Z2266" s="453">
        <v>0.865985</v>
      </c>
      <c r="AA2266" s="14">
        <v>115</v>
      </c>
      <c r="AB2266" s="143" t="s">
        <v>17</v>
      </c>
      <c r="AC2266" s="143" t="s">
        <v>17</v>
      </c>
      <c r="AD2266" s="139">
        <v>0.78395999999999999</v>
      </c>
      <c r="AE2266" s="14">
        <v>138</v>
      </c>
    </row>
    <row r="2267" spans="1:31" ht="15.75">
      <c r="A2267" t="s">
        <v>143</v>
      </c>
      <c r="B2267" s="129" t="s">
        <v>176</v>
      </c>
      <c r="C2267" s="216">
        <v>40830</v>
      </c>
      <c r="D2267" s="216">
        <v>41051</v>
      </c>
      <c r="E2267">
        <v>2012</v>
      </c>
      <c r="F2267">
        <v>2</v>
      </c>
      <c r="G2267">
        <v>8</v>
      </c>
      <c r="H2267" s="135">
        <v>53.387223536751925</v>
      </c>
      <c r="I2267">
        <v>1.8555999999999999</v>
      </c>
      <c r="J2267" s="14" t="s">
        <v>17</v>
      </c>
      <c r="K2267" s="14" t="s">
        <v>17</v>
      </c>
      <c r="L2267" s="165">
        <v>6.085</v>
      </c>
      <c r="M2267" s="14" t="s">
        <v>17</v>
      </c>
      <c r="N2267" s="168">
        <v>12.579338</v>
      </c>
      <c r="O2267" s="166">
        <v>767.221</v>
      </c>
      <c r="P2267" s="169">
        <v>6.5740000000000007E-2</v>
      </c>
      <c r="Q2267" s="169">
        <v>0.86599999999999999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0.60029500000000002</v>
      </c>
      <c r="W2267" s="14">
        <v>82</v>
      </c>
      <c r="X2267" s="139">
        <v>0.52961499999999995</v>
      </c>
      <c r="Y2267" s="14">
        <v>90</v>
      </c>
      <c r="Z2267" s="453">
        <v>0.56795499999999999</v>
      </c>
      <c r="AA2267" s="14">
        <v>115</v>
      </c>
      <c r="AB2267" s="143" t="s">
        <v>17</v>
      </c>
      <c r="AC2267" s="143" t="s">
        <v>17</v>
      </c>
      <c r="AD2267" s="139">
        <v>0.63987499999999997</v>
      </c>
      <c r="AE2267" s="14">
        <v>138</v>
      </c>
    </row>
    <row r="2268" spans="1:31" ht="15.75">
      <c r="A2268" t="s">
        <v>143</v>
      </c>
      <c r="B2268" s="129" t="s">
        <v>176</v>
      </c>
      <c r="C2268" s="216">
        <v>40830</v>
      </c>
      <c r="D2268" s="216">
        <v>41051</v>
      </c>
      <c r="E2268">
        <v>2012</v>
      </c>
      <c r="F2268">
        <v>2</v>
      </c>
      <c r="G2268">
        <v>9</v>
      </c>
      <c r="H2268" s="135">
        <v>55.710594576069234</v>
      </c>
      <c r="I2268">
        <v>1.8847</v>
      </c>
      <c r="J2268" s="14" t="s">
        <v>17</v>
      </c>
      <c r="K2268" s="14" t="s">
        <v>17</v>
      </c>
      <c r="L2268" s="165">
        <v>5.4050000000000002</v>
      </c>
      <c r="M2268" s="14" t="s">
        <v>17</v>
      </c>
      <c r="N2268" s="168">
        <v>49.751858000000013</v>
      </c>
      <c r="O2268" s="166">
        <v>850.81200000000001</v>
      </c>
      <c r="P2268" s="169">
        <v>7.6310000000000003E-2</v>
      </c>
      <c r="Q2268" s="169">
        <v>0.93200000000000005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0.61734999999999995</v>
      </c>
      <c r="W2268" s="14">
        <v>82</v>
      </c>
      <c r="X2268" s="139">
        <v>0.6415249999999999</v>
      </c>
      <c r="Y2268" s="14">
        <v>90</v>
      </c>
      <c r="Z2268" s="453">
        <v>0.70520499999999997</v>
      </c>
      <c r="AA2268" s="14">
        <v>115</v>
      </c>
      <c r="AB2268" s="143" t="s">
        <v>17</v>
      </c>
      <c r="AC2268" s="143" t="s">
        <v>17</v>
      </c>
      <c r="AD2268" s="139">
        <v>0.66918</v>
      </c>
      <c r="AE2268" s="14">
        <v>138</v>
      </c>
    </row>
    <row r="2269" spans="1:31" ht="15.75">
      <c r="A2269" t="s">
        <v>143</v>
      </c>
      <c r="B2269" s="129" t="s">
        <v>176</v>
      </c>
      <c r="C2269" s="216">
        <v>40830</v>
      </c>
      <c r="D2269" s="216">
        <v>41051</v>
      </c>
      <c r="E2269">
        <v>2012</v>
      </c>
      <c r="F2269">
        <v>2</v>
      </c>
      <c r="G2269">
        <v>10</v>
      </c>
      <c r="H2269" s="135">
        <v>57.794587329600013</v>
      </c>
      <c r="I2269">
        <v>1.8674999999999999</v>
      </c>
      <c r="J2269" s="14" t="s">
        <v>17</v>
      </c>
      <c r="K2269" s="14" t="s">
        <v>17</v>
      </c>
      <c r="L2269" s="165">
        <v>5.48</v>
      </c>
      <c r="M2269" s="14" t="s">
        <v>17</v>
      </c>
      <c r="N2269" s="168">
        <v>102.49747599999999</v>
      </c>
      <c r="O2269" s="166">
        <v>934.69500000000005</v>
      </c>
      <c r="P2269" s="169">
        <v>6.5949999999999995E-2</v>
      </c>
      <c r="Q2269" s="169">
        <v>0.88500000000000001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0.65998999999999997</v>
      </c>
      <c r="W2269" s="14">
        <v>82</v>
      </c>
      <c r="X2269" s="139">
        <v>0.53936499999999998</v>
      </c>
      <c r="Y2269" s="14">
        <v>90</v>
      </c>
      <c r="Z2269" s="453">
        <v>0.62492000000000003</v>
      </c>
      <c r="AA2269" s="14">
        <v>115</v>
      </c>
      <c r="AB2269" s="143" t="s">
        <v>17</v>
      </c>
      <c r="AC2269" s="143" t="s">
        <v>17</v>
      </c>
      <c r="AD2269" s="139">
        <v>0.63775000000000004</v>
      </c>
      <c r="AE2269" s="14">
        <v>138</v>
      </c>
    </row>
    <row r="2270" spans="1:31" ht="15.75">
      <c r="A2270" t="s">
        <v>143</v>
      </c>
      <c r="B2270" s="129" t="s">
        <v>176</v>
      </c>
      <c r="C2270" s="216">
        <v>40830</v>
      </c>
      <c r="D2270" s="216">
        <v>41051</v>
      </c>
      <c r="E2270">
        <v>2012</v>
      </c>
      <c r="F2270">
        <v>2</v>
      </c>
      <c r="G2270">
        <v>11</v>
      </c>
      <c r="H2270" s="135">
        <v>57.226048622134613</v>
      </c>
      <c r="I2270">
        <v>1.9048</v>
      </c>
      <c r="J2270" s="14" t="s">
        <v>17</v>
      </c>
      <c r="K2270" s="14" t="s">
        <v>17</v>
      </c>
      <c r="L2270" s="165">
        <v>5.42</v>
      </c>
      <c r="M2270" s="14" t="s">
        <v>17</v>
      </c>
      <c r="N2270" s="168">
        <v>135.02966799999999</v>
      </c>
      <c r="O2270" s="166">
        <v>910.22199999999998</v>
      </c>
      <c r="P2270" s="169">
        <v>7.4340000000000003E-2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0.61365000000000003</v>
      </c>
      <c r="W2270" s="14">
        <v>82</v>
      </c>
      <c r="X2270" s="139">
        <v>0.43972999999999995</v>
      </c>
      <c r="Y2270" s="14">
        <v>90</v>
      </c>
      <c r="Z2270" s="453">
        <v>0.63141499999999995</v>
      </c>
      <c r="AA2270" s="14">
        <v>115</v>
      </c>
      <c r="AB2270" s="143" t="s">
        <v>17</v>
      </c>
      <c r="AC2270" s="143" t="s">
        <v>17</v>
      </c>
      <c r="AD2270" s="139">
        <v>0.62030000000000007</v>
      </c>
      <c r="AE2270" s="14">
        <v>138</v>
      </c>
    </row>
    <row r="2271" spans="1:31" ht="15.75">
      <c r="A2271" t="s">
        <v>143</v>
      </c>
      <c r="B2271" s="129" t="s">
        <v>176</v>
      </c>
      <c r="C2271" s="216">
        <v>40830</v>
      </c>
      <c r="D2271" s="216">
        <v>41051</v>
      </c>
      <c r="E2271">
        <v>2012</v>
      </c>
      <c r="F2271">
        <v>2</v>
      </c>
      <c r="G2271">
        <v>12</v>
      </c>
      <c r="H2271" s="135">
        <v>63.180165060311545</v>
      </c>
      <c r="I2271">
        <v>2.0945</v>
      </c>
      <c r="J2271" s="14" t="s">
        <v>17</v>
      </c>
      <c r="K2271" s="14" t="s">
        <v>17</v>
      </c>
      <c r="L2271" s="165">
        <v>5.07</v>
      </c>
      <c r="M2271" s="14" t="s">
        <v>17</v>
      </c>
      <c r="N2271" s="168">
        <v>131.63674000000003</v>
      </c>
      <c r="O2271" s="166">
        <v>716.87199999999996</v>
      </c>
      <c r="P2271" s="169">
        <v>7.2340000000000002E-2</v>
      </c>
      <c r="Q2271" s="169">
        <v>1.03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0.59073500000000001</v>
      </c>
      <c r="W2271" s="14">
        <v>82</v>
      </c>
      <c r="X2271" s="139">
        <v>0.49573500000000004</v>
      </c>
      <c r="Y2271" s="14">
        <v>90</v>
      </c>
      <c r="Z2271" s="453">
        <v>0.77493499999999993</v>
      </c>
      <c r="AA2271" s="14">
        <v>115</v>
      </c>
      <c r="AB2271" s="143" t="s">
        <v>17</v>
      </c>
      <c r="AC2271" s="143" t="s">
        <v>17</v>
      </c>
      <c r="AD2271" s="139">
        <v>0.72803499999999999</v>
      </c>
      <c r="AE2271" s="14">
        <v>138</v>
      </c>
    </row>
    <row r="2272" spans="1:31" ht="15.75">
      <c r="A2272" t="s">
        <v>143</v>
      </c>
      <c r="B2272" s="129" t="s">
        <v>176</v>
      </c>
      <c r="C2272" s="216">
        <v>40830</v>
      </c>
      <c r="D2272" s="216">
        <v>41051</v>
      </c>
      <c r="E2272">
        <v>2012</v>
      </c>
      <c r="F2272">
        <v>2</v>
      </c>
      <c r="G2272">
        <v>13</v>
      </c>
      <c r="H2272" s="135">
        <v>59.132661667199997</v>
      </c>
      <c r="I2272">
        <v>2.1772</v>
      </c>
      <c r="J2272" s="14" t="s">
        <v>17</v>
      </c>
      <c r="K2272" s="14" t="s">
        <v>17</v>
      </c>
      <c r="L2272" s="165">
        <v>5.18</v>
      </c>
      <c r="M2272" s="14" t="s">
        <v>17</v>
      </c>
      <c r="N2272" s="168">
        <v>118.86336400000002</v>
      </c>
      <c r="O2272" s="166">
        <v>722.71299999999997</v>
      </c>
      <c r="P2272" s="169">
        <v>8.1559999999999994E-2</v>
      </c>
      <c r="Q2272" s="169">
        <v>0.95599999999999996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0.55112499999999998</v>
      </c>
      <c r="W2272" s="14">
        <v>82</v>
      </c>
      <c r="X2272" s="139">
        <v>0.615595</v>
      </c>
      <c r="Y2272" s="14">
        <v>90</v>
      </c>
      <c r="Z2272" s="453">
        <v>0.85258999999999996</v>
      </c>
      <c r="AA2272" s="14">
        <v>115</v>
      </c>
      <c r="AB2272" s="143" t="s">
        <v>17</v>
      </c>
      <c r="AC2272" s="143" t="s">
        <v>17</v>
      </c>
      <c r="AD2272" s="139">
        <v>0.77459499999999992</v>
      </c>
      <c r="AE2272" s="14">
        <v>138</v>
      </c>
    </row>
    <row r="2273" spans="1:31" ht="15.75">
      <c r="A2273" t="s">
        <v>143</v>
      </c>
      <c r="B2273" s="129" t="s">
        <v>176</v>
      </c>
      <c r="C2273" s="216">
        <v>40830</v>
      </c>
      <c r="D2273" s="216">
        <v>41051</v>
      </c>
      <c r="E2273">
        <v>2012</v>
      </c>
      <c r="F2273">
        <v>2</v>
      </c>
      <c r="G2273">
        <v>14</v>
      </c>
      <c r="H2273" s="135">
        <v>63.149062198326909</v>
      </c>
      <c r="I2273">
        <v>2.0301999999999998</v>
      </c>
      <c r="J2273" s="14" t="s">
        <v>17</v>
      </c>
      <c r="K2273" s="14" t="s">
        <v>17</v>
      </c>
      <c r="L2273" s="165">
        <v>5.21</v>
      </c>
      <c r="M2273" s="14" t="s">
        <v>17</v>
      </c>
      <c r="N2273" s="168">
        <v>33.23628200000001</v>
      </c>
      <c r="O2273" s="166">
        <v>856.12199999999996</v>
      </c>
      <c r="P2273" s="169">
        <v>9.937E-2</v>
      </c>
      <c r="Q2273" s="169">
        <v>1.1100000000000001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0.62437500000000001</v>
      </c>
      <c r="W2273" s="14">
        <v>82</v>
      </c>
      <c r="X2273" s="139">
        <v>0.55642000000000003</v>
      </c>
      <c r="Y2273" s="14">
        <v>90</v>
      </c>
      <c r="Z2273" s="453">
        <v>0.73765499999999995</v>
      </c>
      <c r="AA2273" s="14">
        <v>115</v>
      </c>
      <c r="AB2273" s="143" t="s">
        <v>17</v>
      </c>
      <c r="AC2273" s="143" t="s">
        <v>17</v>
      </c>
      <c r="AD2273" s="139">
        <v>0.70957500000000007</v>
      </c>
      <c r="AE2273" s="14">
        <v>138</v>
      </c>
    </row>
    <row r="2274" spans="1:31" ht="15.75">
      <c r="A2274" t="s">
        <v>143</v>
      </c>
      <c r="B2274" s="129" t="s">
        <v>176</v>
      </c>
      <c r="C2274" s="216">
        <v>40830</v>
      </c>
      <c r="D2274" s="216">
        <v>41051</v>
      </c>
      <c r="E2274">
        <v>2012</v>
      </c>
      <c r="F2274">
        <v>3</v>
      </c>
      <c r="G2274">
        <v>1</v>
      </c>
      <c r="H2274" s="135">
        <v>27.0188775648</v>
      </c>
      <c r="I2274">
        <v>1.8433999999999999</v>
      </c>
      <c r="J2274" s="14" t="s">
        <v>17</v>
      </c>
      <c r="K2274" s="14" t="s">
        <v>17</v>
      </c>
      <c r="L2274" s="165">
        <v>6.21</v>
      </c>
      <c r="M2274" s="14" t="s">
        <v>17</v>
      </c>
      <c r="N2274" s="168">
        <v>113.67418000000001</v>
      </c>
      <c r="O2274" s="166">
        <v>627.73400000000004</v>
      </c>
      <c r="P2274" s="169">
        <v>5.9470000000000002E-2</v>
      </c>
      <c r="Q2274" s="167">
        <v>0.88300000000000001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0.49129499999999998</v>
      </c>
      <c r="W2274" s="14">
        <v>82</v>
      </c>
      <c r="X2274" s="139">
        <v>0.35352499999999998</v>
      </c>
      <c r="Y2274" s="14">
        <v>90</v>
      </c>
      <c r="Z2274" s="453">
        <v>0.31101500000000004</v>
      </c>
      <c r="AA2274" s="14">
        <v>115</v>
      </c>
      <c r="AB2274" s="143" t="s">
        <v>17</v>
      </c>
      <c r="AC2274" s="143" t="s">
        <v>17</v>
      </c>
      <c r="AD2274" s="139">
        <v>0.42960500000000001</v>
      </c>
      <c r="AE2274" s="14">
        <v>138</v>
      </c>
    </row>
    <row r="2275" spans="1:31" ht="15.75">
      <c r="A2275" t="s">
        <v>143</v>
      </c>
      <c r="B2275" s="129" t="s">
        <v>176</v>
      </c>
      <c r="C2275" s="216">
        <v>40830</v>
      </c>
      <c r="D2275" s="216">
        <v>41051</v>
      </c>
      <c r="E2275">
        <v>2012</v>
      </c>
      <c r="F2275">
        <v>3</v>
      </c>
      <c r="G2275">
        <v>2</v>
      </c>
      <c r="H2275" s="135">
        <v>28.26653906796923</v>
      </c>
      <c r="I2275">
        <v>1.8937999999999999</v>
      </c>
      <c r="J2275" s="14" t="s">
        <v>17</v>
      </c>
      <c r="K2275" s="14" t="s">
        <v>17</v>
      </c>
      <c r="L2275" s="165">
        <v>5.92</v>
      </c>
      <c r="M2275" s="14" t="s">
        <v>17</v>
      </c>
      <c r="N2275" s="168">
        <v>112.875844</v>
      </c>
      <c r="O2275" s="166">
        <v>1019.26</v>
      </c>
      <c r="P2275" s="169">
        <v>6.8409999999999999E-2</v>
      </c>
      <c r="Q2275" s="167">
        <v>0.96299999999999997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0.48226999999999998</v>
      </c>
      <c r="W2275" s="14">
        <v>82</v>
      </c>
      <c r="X2275" s="139">
        <v>0.44423000000000001</v>
      </c>
      <c r="Y2275" s="14">
        <v>90</v>
      </c>
      <c r="Z2275" s="453">
        <v>0.31947999999999999</v>
      </c>
      <c r="AA2275" s="14">
        <v>115</v>
      </c>
      <c r="AB2275" s="143" t="s">
        <v>17</v>
      </c>
      <c r="AC2275" s="143" t="s">
        <v>17</v>
      </c>
      <c r="AD2275" s="139">
        <v>0.401895</v>
      </c>
      <c r="AE2275" s="14">
        <v>138</v>
      </c>
    </row>
    <row r="2276" spans="1:31" ht="15.75">
      <c r="A2276" t="s">
        <v>143</v>
      </c>
      <c r="B2276" s="129" t="s">
        <v>176</v>
      </c>
      <c r="C2276" s="216">
        <v>40830</v>
      </c>
      <c r="D2276" s="216">
        <v>41051</v>
      </c>
      <c r="E2276">
        <v>2012</v>
      </c>
      <c r="F2276">
        <v>3</v>
      </c>
      <c r="G2276">
        <v>3</v>
      </c>
      <c r="H2276" s="135">
        <v>39.780837896884606</v>
      </c>
      <c r="I2276">
        <v>1.8627</v>
      </c>
      <c r="J2276" s="14" t="s">
        <v>17</v>
      </c>
      <c r="K2276" s="14" t="s">
        <v>17</v>
      </c>
      <c r="L2276" s="165">
        <v>5.67</v>
      </c>
      <c r="M2276" s="14" t="s">
        <v>17</v>
      </c>
      <c r="N2276" s="168">
        <v>107.28749199999999</v>
      </c>
      <c r="O2276" s="166">
        <v>881.61300000000006</v>
      </c>
      <c r="P2276" s="169">
        <v>6.3979999999999995E-2</v>
      </c>
      <c r="Q2276" s="167">
        <v>0.85699999999999998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0.48981000000000002</v>
      </c>
      <c r="W2276" s="14">
        <v>82</v>
      </c>
      <c r="X2276" s="139">
        <v>0.40586</v>
      </c>
      <c r="Y2276" s="14">
        <v>90</v>
      </c>
      <c r="Z2276" s="453">
        <v>0.38617000000000001</v>
      </c>
      <c r="AA2276" s="14">
        <v>115</v>
      </c>
      <c r="AB2276" s="143" t="s">
        <v>17</v>
      </c>
      <c r="AC2276" s="143" t="s">
        <v>17</v>
      </c>
      <c r="AD2276" s="139">
        <v>0.47084500000000001</v>
      </c>
      <c r="AE2276" s="14">
        <v>138</v>
      </c>
    </row>
    <row r="2277" spans="1:31" ht="15.75">
      <c r="A2277" t="s">
        <v>143</v>
      </c>
      <c r="B2277" s="129" t="s">
        <v>176</v>
      </c>
      <c r="C2277" s="216">
        <v>40830</v>
      </c>
      <c r="D2277" s="216">
        <v>41051</v>
      </c>
      <c r="E2277">
        <v>2012</v>
      </c>
      <c r="F2277">
        <v>3</v>
      </c>
      <c r="G2277">
        <v>4</v>
      </c>
      <c r="H2277" s="135">
        <v>47.445234858069227</v>
      </c>
      <c r="I2277">
        <v>1.7441</v>
      </c>
      <c r="J2277" s="14" t="s">
        <v>17</v>
      </c>
      <c r="K2277" s="14" t="s">
        <v>17</v>
      </c>
      <c r="L2277" s="165">
        <v>5.5</v>
      </c>
      <c r="M2277" s="14" t="s">
        <v>17</v>
      </c>
      <c r="N2277" s="168">
        <v>92.163458000000006</v>
      </c>
      <c r="O2277" s="166">
        <v>950.38800000000003</v>
      </c>
      <c r="P2277" s="169">
        <v>7.1800000000000003E-2</v>
      </c>
      <c r="Q2277" s="167">
        <v>0.83199999999999996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0.56178499999999998</v>
      </c>
      <c r="W2277" s="14">
        <v>82</v>
      </c>
      <c r="X2277" s="139">
        <v>0.58247000000000004</v>
      </c>
      <c r="Y2277" s="14">
        <v>90</v>
      </c>
      <c r="Z2277" s="453">
        <v>0.49361499999999997</v>
      </c>
      <c r="AA2277" s="14">
        <v>115</v>
      </c>
      <c r="AB2277" s="143" t="s">
        <v>17</v>
      </c>
      <c r="AC2277" s="143" t="s">
        <v>17</v>
      </c>
      <c r="AD2277" s="139">
        <v>0.57050000000000001</v>
      </c>
      <c r="AE2277" s="14">
        <v>138</v>
      </c>
    </row>
    <row r="2278" spans="1:31" ht="15.75">
      <c r="A2278" t="s">
        <v>143</v>
      </c>
      <c r="B2278" s="129" t="s">
        <v>176</v>
      </c>
      <c r="C2278" s="216">
        <v>40830</v>
      </c>
      <c r="D2278" s="216">
        <v>41051</v>
      </c>
      <c r="E2278">
        <v>2012</v>
      </c>
      <c r="F2278">
        <v>3</v>
      </c>
      <c r="G2278">
        <v>5</v>
      </c>
      <c r="H2278" s="135">
        <v>61.442649005417302</v>
      </c>
      <c r="I2278">
        <v>1.8937999999999999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119.26253200000002</v>
      </c>
      <c r="O2278" s="166">
        <v>927.505</v>
      </c>
      <c r="P2278" s="169">
        <v>7.6829999999999996E-2</v>
      </c>
      <c r="Q2278" s="167">
        <v>0.97399999999999998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0.66733500000000001</v>
      </c>
      <c r="W2278" s="14">
        <v>82</v>
      </c>
      <c r="X2278" s="139">
        <v>0.62243000000000004</v>
      </c>
      <c r="Y2278" s="14">
        <v>90</v>
      </c>
      <c r="Z2278" s="453">
        <v>0.62220999999999993</v>
      </c>
      <c r="AA2278" s="14">
        <v>115</v>
      </c>
      <c r="AB2278" s="143" t="s">
        <v>17</v>
      </c>
      <c r="AC2278" s="143" t="s">
        <v>17</v>
      </c>
      <c r="AD2278" s="139">
        <v>0.66391</v>
      </c>
      <c r="AE2278" s="14">
        <v>138</v>
      </c>
    </row>
    <row r="2279" spans="1:31" ht="15.75">
      <c r="A2279" t="s">
        <v>143</v>
      </c>
      <c r="B2279" s="129" t="s">
        <v>176</v>
      </c>
      <c r="C2279" s="216">
        <v>40830</v>
      </c>
      <c r="D2279" s="216">
        <v>41051</v>
      </c>
      <c r="E2279">
        <v>2012</v>
      </c>
      <c r="F2279">
        <v>3</v>
      </c>
      <c r="G2279">
        <v>6</v>
      </c>
      <c r="H2279" s="135">
        <v>62.070273143999991</v>
      </c>
      <c r="I2279">
        <v>1.8328</v>
      </c>
      <c r="J2279" s="14" t="s">
        <v>17</v>
      </c>
      <c r="K2279" s="14" t="s">
        <v>17</v>
      </c>
      <c r="L2279" s="165">
        <v>5.3049999999999997</v>
      </c>
      <c r="M2279" s="14" t="s">
        <v>17</v>
      </c>
      <c r="N2279" s="168">
        <v>55.240417999999998</v>
      </c>
      <c r="O2279" s="166">
        <v>863.89700000000005</v>
      </c>
      <c r="P2279" s="169">
        <v>6.9019999999999998E-2</v>
      </c>
      <c r="Q2279" s="167">
        <v>0.88400000000000001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0.61112500000000003</v>
      </c>
      <c r="W2279" s="14">
        <v>82</v>
      </c>
      <c r="X2279" s="139">
        <v>0.48975000000000002</v>
      </c>
      <c r="Y2279" s="14">
        <v>90</v>
      </c>
      <c r="Z2279" s="453">
        <v>0.67375999999999991</v>
      </c>
      <c r="AA2279" s="14">
        <v>115</v>
      </c>
      <c r="AB2279" s="143" t="s">
        <v>17</v>
      </c>
      <c r="AC2279" s="143" t="s">
        <v>17</v>
      </c>
      <c r="AD2279" s="139">
        <v>0.69276000000000004</v>
      </c>
      <c r="AE2279" s="14">
        <v>138</v>
      </c>
    </row>
    <row r="2280" spans="1:31" ht="15.75">
      <c r="A2280" t="s">
        <v>143</v>
      </c>
      <c r="B2280" s="129" t="s">
        <v>176</v>
      </c>
      <c r="C2280" s="216">
        <v>40830</v>
      </c>
      <c r="D2280" s="216">
        <v>41051</v>
      </c>
      <c r="E2280">
        <v>2012</v>
      </c>
      <c r="F2280">
        <v>3</v>
      </c>
      <c r="G2280">
        <v>7</v>
      </c>
      <c r="H2280" s="135">
        <v>62.965743661869226</v>
      </c>
      <c r="I2280">
        <v>2.0257999999999998</v>
      </c>
      <c r="J2280" s="14" t="s">
        <v>17</v>
      </c>
      <c r="K2280" s="14" t="s">
        <v>17</v>
      </c>
      <c r="L2280" s="165">
        <v>5.1050000000000004</v>
      </c>
      <c r="M2280" s="14" t="s">
        <v>17</v>
      </c>
      <c r="N2280" s="168">
        <v>81.785089999999997</v>
      </c>
      <c r="O2280" s="166">
        <v>866.51900000000001</v>
      </c>
      <c r="P2280" s="169">
        <v>9.7119999999999998E-2</v>
      </c>
      <c r="Q2280" s="167">
        <v>0.89500000000000002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0.67842499999999994</v>
      </c>
      <c r="W2280" s="14">
        <v>82</v>
      </c>
      <c r="X2280" s="139">
        <v>0.62204999999999999</v>
      </c>
      <c r="Y2280" s="14">
        <v>90</v>
      </c>
      <c r="Z2280" s="453">
        <v>0.81831500000000001</v>
      </c>
      <c r="AA2280" s="14">
        <v>115</v>
      </c>
      <c r="AB2280" s="143" t="s">
        <v>17</v>
      </c>
      <c r="AC2280" s="143" t="s">
        <v>17</v>
      </c>
      <c r="AD2280" s="139">
        <v>0.72161500000000001</v>
      </c>
      <c r="AE2280" s="14">
        <v>138</v>
      </c>
    </row>
    <row r="2281" spans="1:31" ht="15.75">
      <c r="A2281" t="s">
        <v>143</v>
      </c>
      <c r="B2281" s="129" t="s">
        <v>176</v>
      </c>
      <c r="C2281" s="216">
        <v>40830</v>
      </c>
      <c r="D2281" s="216">
        <v>41051</v>
      </c>
      <c r="E2281">
        <v>2012</v>
      </c>
      <c r="F2281">
        <v>3</v>
      </c>
      <c r="G2281">
        <v>8</v>
      </c>
      <c r="H2281" s="135">
        <v>59.450811643384611</v>
      </c>
      <c r="I2281">
        <v>1.9137</v>
      </c>
      <c r="J2281" s="14" t="s">
        <v>17</v>
      </c>
      <c r="K2281" s="14" t="s">
        <v>17</v>
      </c>
      <c r="L2281" s="165">
        <v>5.35</v>
      </c>
      <c r="M2281" s="14" t="s">
        <v>17</v>
      </c>
      <c r="N2281" s="168">
        <v>78.591746000000001</v>
      </c>
      <c r="O2281" s="166">
        <v>921.88800000000003</v>
      </c>
      <c r="P2281" s="169">
        <v>8.4820000000000007E-2</v>
      </c>
      <c r="Q2281" s="167">
        <v>0.84699999999999998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0.59477000000000002</v>
      </c>
      <c r="W2281" s="14">
        <v>82</v>
      </c>
      <c r="X2281" s="139">
        <v>0.59854499999999999</v>
      </c>
      <c r="Y2281" s="14">
        <v>90</v>
      </c>
      <c r="Z2281" s="453">
        <v>0.60909499999999994</v>
      </c>
      <c r="AA2281" s="14">
        <v>115</v>
      </c>
      <c r="AB2281" s="143" t="s">
        <v>17</v>
      </c>
      <c r="AC2281" s="143" t="s">
        <v>17</v>
      </c>
      <c r="AD2281" s="139">
        <v>0.64002000000000003</v>
      </c>
      <c r="AE2281" s="14">
        <v>138</v>
      </c>
    </row>
    <row r="2282" spans="1:31" ht="15.75">
      <c r="A2282" t="s">
        <v>143</v>
      </c>
      <c r="B2282" s="129" t="s">
        <v>176</v>
      </c>
      <c r="C2282" s="216">
        <v>40830</v>
      </c>
      <c r="D2282" s="216">
        <v>41051</v>
      </c>
      <c r="E2282">
        <v>2012</v>
      </c>
      <c r="F2282">
        <v>3</v>
      </c>
      <c r="G2282">
        <v>9</v>
      </c>
      <c r="H2282" s="135">
        <v>60.855240124799991</v>
      </c>
      <c r="I2282">
        <v>1.9666999999999999</v>
      </c>
      <c r="J2282" s="14" t="s">
        <v>17</v>
      </c>
      <c r="K2282" s="14" t="s">
        <v>17</v>
      </c>
      <c r="L2282" s="165">
        <v>5.4050000000000002</v>
      </c>
      <c r="M2282" s="14" t="s">
        <v>17</v>
      </c>
      <c r="N2282" s="168">
        <v>63.722737999999993</v>
      </c>
      <c r="O2282" s="166">
        <v>918.33299999999997</v>
      </c>
      <c r="P2282" s="169">
        <v>9.3579999999999997E-2</v>
      </c>
      <c r="Q2282" s="167">
        <v>0.92300000000000004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0.57279500000000005</v>
      </c>
      <c r="W2282" s="14">
        <v>82</v>
      </c>
      <c r="X2282" s="139">
        <v>0.56248500000000001</v>
      </c>
      <c r="Y2282" s="14">
        <v>90</v>
      </c>
      <c r="Z2282" s="453">
        <v>0.67533500000000002</v>
      </c>
      <c r="AA2282" s="14">
        <v>115</v>
      </c>
      <c r="AB2282" s="143" t="s">
        <v>17</v>
      </c>
      <c r="AC2282" s="143" t="s">
        <v>17</v>
      </c>
      <c r="AD2282" s="139">
        <v>0.64646000000000003</v>
      </c>
      <c r="AE2282" s="14">
        <v>138</v>
      </c>
    </row>
    <row r="2283" spans="1:31" ht="15.75">
      <c r="A2283" t="s">
        <v>143</v>
      </c>
      <c r="B2283" s="129" t="s">
        <v>176</v>
      </c>
      <c r="C2283" s="216">
        <v>40830</v>
      </c>
      <c r="D2283" s="216">
        <v>41051</v>
      </c>
      <c r="E2283">
        <v>2012</v>
      </c>
      <c r="F2283">
        <v>3</v>
      </c>
      <c r="G2283">
        <v>10</v>
      </c>
      <c r="H2283" s="135">
        <v>52.636312870476921</v>
      </c>
      <c r="I2283">
        <v>1.8381000000000001</v>
      </c>
      <c r="J2283" s="14" t="s">
        <v>17</v>
      </c>
      <c r="K2283" s="14" t="s">
        <v>17</v>
      </c>
      <c r="L2283" s="165">
        <v>5.4850000000000003</v>
      </c>
      <c r="M2283" s="14" t="s">
        <v>17</v>
      </c>
      <c r="N2283" s="168">
        <v>152.39347599999999</v>
      </c>
      <c r="O2283" s="166">
        <v>801.04700000000003</v>
      </c>
      <c r="P2283" s="169">
        <v>7.2770000000000001E-2</v>
      </c>
      <c r="Q2283" s="167">
        <v>0.84199999999999997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0.62763999999999998</v>
      </c>
      <c r="W2283" s="14">
        <v>82</v>
      </c>
      <c r="X2283" s="139">
        <v>0.63890500000000006</v>
      </c>
      <c r="Y2283" s="14">
        <v>90</v>
      </c>
      <c r="Z2283" s="453">
        <v>0.64311499999999999</v>
      </c>
      <c r="AA2283" s="14">
        <v>115</v>
      </c>
      <c r="AB2283" s="143" t="s">
        <v>17</v>
      </c>
      <c r="AC2283" s="143" t="s">
        <v>17</v>
      </c>
      <c r="AD2283" s="139">
        <v>0.62985500000000005</v>
      </c>
      <c r="AE2283" s="14">
        <v>138</v>
      </c>
    </row>
    <row r="2284" spans="1:31" ht="15.75">
      <c r="A2284" t="s">
        <v>143</v>
      </c>
      <c r="B2284" s="129" t="s">
        <v>176</v>
      </c>
      <c r="C2284" s="216">
        <v>40830</v>
      </c>
      <c r="D2284" s="216">
        <v>41051</v>
      </c>
      <c r="E2284">
        <v>2012</v>
      </c>
      <c r="F2284">
        <v>3</v>
      </c>
      <c r="G2284">
        <v>11</v>
      </c>
      <c r="H2284" s="135">
        <v>56.357933248142309</v>
      </c>
      <c r="I2284">
        <v>1.8913</v>
      </c>
      <c r="J2284" s="14" t="s">
        <v>17</v>
      </c>
      <c r="K2284" s="14" t="s">
        <v>17</v>
      </c>
      <c r="L2284" s="165">
        <v>5.18</v>
      </c>
      <c r="M2284" s="14" t="s">
        <v>17</v>
      </c>
      <c r="N2284" s="168">
        <v>153.39139600000001</v>
      </c>
      <c r="O2284" s="166">
        <v>1036.56</v>
      </c>
      <c r="P2284" s="169">
        <v>8.2280000000000006E-2</v>
      </c>
      <c r="Q2284" s="167">
        <v>0.92800000000000005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0.67956000000000005</v>
      </c>
      <c r="W2284" s="14">
        <v>82</v>
      </c>
      <c r="X2284" s="139">
        <v>0.54388499999999995</v>
      </c>
      <c r="Y2284" s="14">
        <v>90</v>
      </c>
      <c r="Z2284" s="453">
        <v>0.71493000000000007</v>
      </c>
      <c r="AA2284" s="14">
        <v>115</v>
      </c>
      <c r="AB2284" s="143" t="s">
        <v>17</v>
      </c>
      <c r="AC2284" s="143" t="s">
        <v>17</v>
      </c>
      <c r="AD2284" s="139">
        <v>0.69728499999999993</v>
      </c>
      <c r="AE2284" s="14">
        <v>138</v>
      </c>
    </row>
    <row r="2285" spans="1:31" ht="15.75">
      <c r="A2285" t="s">
        <v>143</v>
      </c>
      <c r="B2285" s="129" t="s">
        <v>176</v>
      </c>
      <c r="C2285" s="216">
        <v>40830</v>
      </c>
      <c r="D2285" s="216">
        <v>41051</v>
      </c>
      <c r="E2285">
        <v>2012</v>
      </c>
      <c r="F2285">
        <v>3</v>
      </c>
      <c r="G2285">
        <v>12</v>
      </c>
      <c r="H2285" s="135">
        <v>61.552829118634612</v>
      </c>
      <c r="I2285">
        <v>1.9021999999999999</v>
      </c>
      <c r="J2285" s="14" t="s">
        <v>17</v>
      </c>
      <c r="K2285" s="14" t="s">
        <v>17</v>
      </c>
      <c r="L2285" s="165">
        <v>5.45</v>
      </c>
      <c r="M2285" s="14" t="s">
        <v>17</v>
      </c>
      <c r="N2285" s="168">
        <v>122.45587600000002</v>
      </c>
      <c r="O2285" s="166">
        <v>637.80100000000004</v>
      </c>
      <c r="P2285" s="169">
        <v>7.4980000000000005E-2</v>
      </c>
      <c r="Q2285" s="167">
        <v>0.96699999999999997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0.50951000000000002</v>
      </c>
      <c r="W2285" s="14">
        <v>82</v>
      </c>
      <c r="X2285" s="139">
        <v>0.59776000000000007</v>
      </c>
      <c r="Y2285" s="14">
        <v>90</v>
      </c>
      <c r="Z2285" s="453">
        <v>0.68169000000000002</v>
      </c>
      <c r="AA2285" s="14">
        <v>115</v>
      </c>
      <c r="AB2285" s="143" t="s">
        <v>17</v>
      </c>
      <c r="AC2285" s="143" t="s">
        <v>17</v>
      </c>
      <c r="AD2285" s="139">
        <v>0.69362999999999997</v>
      </c>
      <c r="AE2285" s="14">
        <v>138</v>
      </c>
    </row>
    <row r="2286" spans="1:31" ht="15.75">
      <c r="A2286" t="s">
        <v>143</v>
      </c>
      <c r="B2286" s="129" t="s">
        <v>176</v>
      </c>
      <c r="C2286" s="216">
        <v>40830</v>
      </c>
      <c r="D2286" s="216">
        <v>41051</v>
      </c>
      <c r="E2286">
        <v>2012</v>
      </c>
      <c r="F2286">
        <v>3</v>
      </c>
      <c r="G2286">
        <v>13</v>
      </c>
      <c r="H2286" s="135">
        <v>64.253231130634617</v>
      </c>
      <c r="I2286">
        <v>1.9059999999999999</v>
      </c>
      <c r="J2286" s="14" t="s">
        <v>17</v>
      </c>
      <c r="K2286" s="14" t="s">
        <v>17</v>
      </c>
      <c r="L2286" s="165">
        <v>4.9749999999999996</v>
      </c>
      <c r="M2286" s="14" t="s">
        <v>17</v>
      </c>
      <c r="N2286" s="168">
        <v>152.19389200000001</v>
      </c>
      <c r="O2286" s="166">
        <v>983.62599999999998</v>
      </c>
      <c r="P2286" s="169">
        <v>6.3189999999999996E-2</v>
      </c>
      <c r="Q2286" s="167">
        <v>0.89600000000000002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0.65671000000000002</v>
      </c>
      <c r="W2286" s="14">
        <v>82</v>
      </c>
      <c r="X2286" s="139">
        <v>0.60538499999999995</v>
      </c>
      <c r="Y2286" s="14">
        <v>90</v>
      </c>
      <c r="Z2286" s="453">
        <v>0.79986000000000002</v>
      </c>
      <c r="AA2286" s="14">
        <v>115</v>
      </c>
      <c r="AB2286" s="143" t="s">
        <v>17</v>
      </c>
      <c r="AC2286" s="143" t="s">
        <v>17</v>
      </c>
      <c r="AD2286" s="139">
        <v>0.76193</v>
      </c>
      <c r="AE2286" s="14">
        <v>138</v>
      </c>
    </row>
    <row r="2287" spans="1:31" ht="15.75">
      <c r="A2287" t="s">
        <v>143</v>
      </c>
      <c r="B2287" s="129" t="s">
        <v>176</v>
      </c>
      <c r="C2287" s="216">
        <v>40830</v>
      </c>
      <c r="D2287" s="216">
        <v>41051</v>
      </c>
      <c r="E2287">
        <v>2012</v>
      </c>
      <c r="F2287">
        <v>3</v>
      </c>
      <c r="G2287">
        <v>14</v>
      </c>
      <c r="H2287" s="135">
        <v>53.682640903903845</v>
      </c>
      <c r="I2287">
        <v>1.8573999999999999</v>
      </c>
      <c r="J2287" s="14" t="s">
        <v>17</v>
      </c>
      <c r="K2287" s="14" t="s">
        <v>17</v>
      </c>
      <c r="L2287" s="165">
        <v>5.7149999999999999</v>
      </c>
      <c r="M2287" s="14" t="s">
        <v>17</v>
      </c>
      <c r="N2287" s="168">
        <v>44.562674000000001</v>
      </c>
      <c r="O2287" s="166">
        <v>687.19</v>
      </c>
      <c r="P2287" s="169">
        <v>7.424E-2</v>
      </c>
      <c r="Q2287" s="167">
        <v>0.81899999999999995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0.49568499999999999</v>
      </c>
      <c r="W2287" s="14">
        <v>82</v>
      </c>
      <c r="X2287" s="139">
        <v>0.58721500000000004</v>
      </c>
      <c r="Y2287" s="14">
        <v>90</v>
      </c>
      <c r="Z2287" s="453">
        <v>0.61321000000000003</v>
      </c>
      <c r="AA2287" s="14">
        <v>115</v>
      </c>
      <c r="AB2287" s="143" t="s">
        <v>17</v>
      </c>
      <c r="AC2287" s="143" t="s">
        <v>17</v>
      </c>
      <c r="AD2287" s="139">
        <v>0.59116499999999994</v>
      </c>
      <c r="AE2287" s="14">
        <v>138</v>
      </c>
    </row>
    <row r="2288" spans="1:31" ht="15.75">
      <c r="A2288" t="s">
        <v>143</v>
      </c>
      <c r="B2288" s="129" t="s">
        <v>176</v>
      </c>
      <c r="C2288" s="216">
        <v>40830</v>
      </c>
      <c r="D2288" s="216">
        <v>41051</v>
      </c>
      <c r="E2288">
        <v>2012</v>
      </c>
      <c r="F2288">
        <v>4</v>
      </c>
      <c r="G2288">
        <v>1</v>
      </c>
      <c r="H2288" s="135">
        <v>29.338432928221152</v>
      </c>
      <c r="I2288">
        <v>1.9419</v>
      </c>
      <c r="J2288" s="14" t="s">
        <v>17</v>
      </c>
      <c r="K2288" s="14" t="s">
        <v>17</v>
      </c>
      <c r="L2288" s="165">
        <v>6.47</v>
      </c>
      <c r="M2288" s="14" t="s">
        <v>17</v>
      </c>
      <c r="N2288" s="168">
        <v>39.173906000000002</v>
      </c>
      <c r="O2288" s="166">
        <v>632.4</v>
      </c>
      <c r="P2288" s="169">
        <v>5.178E-2</v>
      </c>
      <c r="Q2288" s="167">
        <v>0.751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0.39168500000000001</v>
      </c>
      <c r="W2288" s="14">
        <v>82</v>
      </c>
      <c r="X2288" s="139">
        <v>0.34378999999999998</v>
      </c>
      <c r="Y2288" s="14">
        <v>90</v>
      </c>
      <c r="Z2288" s="453">
        <v>0.33055000000000001</v>
      </c>
      <c r="AA2288" s="14">
        <v>115</v>
      </c>
      <c r="AB2288" s="143" t="s">
        <v>17</v>
      </c>
      <c r="AC2288" s="143" t="s">
        <v>17</v>
      </c>
      <c r="AD2288" s="139">
        <v>0.450625</v>
      </c>
      <c r="AE2288" s="14">
        <v>138</v>
      </c>
    </row>
    <row r="2289" spans="1:31" ht="15.75">
      <c r="A2289" t="s">
        <v>143</v>
      </c>
      <c r="B2289" s="129" t="s">
        <v>176</v>
      </c>
      <c r="C2289" s="216">
        <v>40830</v>
      </c>
      <c r="D2289" s="216">
        <v>41051</v>
      </c>
      <c r="E2289">
        <v>2012</v>
      </c>
      <c r="F2289">
        <v>4</v>
      </c>
      <c r="G2289">
        <v>2</v>
      </c>
      <c r="H2289" s="135">
        <v>32.971001342400001</v>
      </c>
      <c r="I2289">
        <v>1.9488000000000001</v>
      </c>
      <c r="J2289" s="14" t="s">
        <v>17</v>
      </c>
      <c r="K2289" s="14" t="s">
        <v>17</v>
      </c>
      <c r="L2289" s="165">
        <v>6.03</v>
      </c>
      <c r="M2289" s="14" t="s">
        <v>17</v>
      </c>
      <c r="N2289" s="168">
        <v>119.86128399999998</v>
      </c>
      <c r="O2289" s="166">
        <v>1073.78</v>
      </c>
      <c r="P2289" s="169">
        <v>5.9959999999999999E-2</v>
      </c>
      <c r="Q2289" s="167">
        <v>0.85399999999999998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0.49401499999999998</v>
      </c>
      <c r="W2289" s="14">
        <v>82</v>
      </c>
      <c r="X2289" s="139">
        <v>0.41269500000000003</v>
      </c>
      <c r="Y2289" s="14">
        <v>90</v>
      </c>
      <c r="Z2289" s="453">
        <v>0.32444499999999998</v>
      </c>
      <c r="AA2289" s="14">
        <v>115</v>
      </c>
      <c r="AB2289" s="143" t="s">
        <v>17</v>
      </c>
      <c r="AC2289" s="143" t="s">
        <v>17</v>
      </c>
      <c r="AD2289" s="139">
        <v>0.49743999999999999</v>
      </c>
      <c r="AE2289" s="14">
        <v>138</v>
      </c>
    </row>
    <row r="2290" spans="1:31" ht="15.75">
      <c r="A2290" t="s">
        <v>143</v>
      </c>
      <c r="B2290" s="129" t="s">
        <v>176</v>
      </c>
      <c r="C2290" s="216">
        <v>40830</v>
      </c>
      <c r="D2290" s="216">
        <v>41051</v>
      </c>
      <c r="E2290">
        <v>2012</v>
      </c>
      <c r="F2290">
        <v>4</v>
      </c>
      <c r="G2290">
        <v>3</v>
      </c>
      <c r="H2290" s="135">
        <v>32.032525305634614</v>
      </c>
      <c r="I2290">
        <v>1.7946</v>
      </c>
      <c r="J2290" s="14" t="s">
        <v>17</v>
      </c>
      <c r="K2290" s="14" t="s">
        <v>17</v>
      </c>
      <c r="L2290" s="165">
        <v>5.7649999999999997</v>
      </c>
      <c r="M2290" s="14" t="s">
        <v>17</v>
      </c>
      <c r="N2290" s="168">
        <v>106.28957200000002</v>
      </c>
      <c r="O2290" s="166">
        <v>880.58</v>
      </c>
      <c r="P2290" s="169">
        <v>5.3370000000000001E-2</v>
      </c>
      <c r="Q2290" s="167">
        <v>0.78500000000000003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0.54827999999999999</v>
      </c>
      <c r="W2290" s="14">
        <v>82</v>
      </c>
      <c r="X2290" s="139">
        <v>0.51663000000000003</v>
      </c>
      <c r="Y2290" s="14">
        <v>90</v>
      </c>
      <c r="Z2290" s="453">
        <v>0.34221000000000001</v>
      </c>
      <c r="AA2290" s="14">
        <v>115</v>
      </c>
      <c r="AB2290" s="143" t="s">
        <v>17</v>
      </c>
      <c r="AC2290" s="143" t="s">
        <v>17</v>
      </c>
      <c r="AD2290" s="139">
        <v>0.47389999999999999</v>
      </c>
      <c r="AE2290" s="14">
        <v>138</v>
      </c>
    </row>
    <row r="2291" spans="1:31" ht="15.75">
      <c r="A2291" t="s">
        <v>143</v>
      </c>
      <c r="B2291" s="129" t="s">
        <v>176</v>
      </c>
      <c r="C2291" s="216">
        <v>40830</v>
      </c>
      <c r="D2291" s="216">
        <v>41051</v>
      </c>
      <c r="E2291">
        <v>2012</v>
      </c>
      <c r="F2291">
        <v>4</v>
      </c>
      <c r="G2291">
        <v>4</v>
      </c>
      <c r="H2291" s="135">
        <v>53.800990638576927</v>
      </c>
      <c r="I2291">
        <v>1.8934</v>
      </c>
      <c r="J2291" s="14" t="s">
        <v>17</v>
      </c>
      <c r="K2291" s="14" t="s">
        <v>17</v>
      </c>
      <c r="L2291" s="165">
        <v>5.7249999999999996</v>
      </c>
      <c r="M2291" s="14" t="s">
        <v>17</v>
      </c>
      <c r="N2291" s="168">
        <v>108.08582799999999</v>
      </c>
      <c r="O2291" s="166">
        <v>1037.01</v>
      </c>
      <c r="P2291" s="169">
        <v>6.5759999999999999E-2</v>
      </c>
      <c r="Q2291" s="167">
        <v>0.90300000000000002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0.63636000000000004</v>
      </c>
      <c r="W2291" s="14">
        <v>82</v>
      </c>
      <c r="X2291" s="139">
        <v>0.56834000000000007</v>
      </c>
      <c r="Y2291" s="14">
        <v>90</v>
      </c>
      <c r="Z2291" s="453">
        <v>0.48720999999999998</v>
      </c>
      <c r="AA2291" s="14">
        <v>115</v>
      </c>
      <c r="AB2291" s="143" t="s">
        <v>17</v>
      </c>
      <c r="AC2291" s="143" t="s">
        <v>17</v>
      </c>
      <c r="AD2291" s="139">
        <v>0.58892499999999992</v>
      </c>
      <c r="AE2291" s="14">
        <v>138</v>
      </c>
    </row>
    <row r="2292" spans="1:31" ht="15.75">
      <c r="A2292" t="s">
        <v>143</v>
      </c>
      <c r="B2292" s="129" t="s">
        <v>176</v>
      </c>
      <c r="C2292" s="216">
        <v>40830</v>
      </c>
      <c r="D2292" s="216">
        <v>41051</v>
      </c>
      <c r="E2292">
        <v>2012</v>
      </c>
      <c r="F2292">
        <v>4</v>
      </c>
      <c r="G2292">
        <v>5</v>
      </c>
      <c r="H2292" s="135">
        <v>48.771391856105772</v>
      </c>
      <c r="I2292">
        <v>1.5818000000000001</v>
      </c>
      <c r="J2292" s="14" t="s">
        <v>17</v>
      </c>
      <c r="K2292" s="14" t="s">
        <v>17</v>
      </c>
      <c r="L2292" s="165">
        <v>5.4450000000000003</v>
      </c>
      <c r="M2292" s="14" t="s">
        <v>17</v>
      </c>
      <c r="N2292" s="168">
        <v>118.16482000000001</v>
      </c>
      <c r="O2292" s="166">
        <v>1086.98</v>
      </c>
      <c r="P2292" s="169">
        <v>6.6449999999999995E-2</v>
      </c>
      <c r="Q2292" s="167">
        <v>0.91200000000000003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0.61785999999999996</v>
      </c>
      <c r="W2292" s="14">
        <v>82</v>
      </c>
      <c r="X2292" s="139">
        <v>0.52758499999999997</v>
      </c>
      <c r="Y2292" s="14">
        <v>90</v>
      </c>
      <c r="Z2292" s="453">
        <v>0.54264500000000004</v>
      </c>
      <c r="AA2292" s="14">
        <v>115</v>
      </c>
      <c r="AB2292" s="143" t="s">
        <v>17</v>
      </c>
      <c r="AC2292" s="143" t="s">
        <v>17</v>
      </c>
      <c r="AD2292" s="139">
        <v>0.57578499999999999</v>
      </c>
      <c r="AE2292" s="14">
        <v>138</v>
      </c>
    </row>
    <row r="2293" spans="1:31" ht="15.75">
      <c r="A2293" t="s">
        <v>143</v>
      </c>
      <c r="B2293" s="129" t="s">
        <v>176</v>
      </c>
      <c r="C2293" s="216">
        <v>40830</v>
      </c>
      <c r="D2293" s="216">
        <v>41051</v>
      </c>
      <c r="E2293">
        <v>2012</v>
      </c>
      <c r="F2293">
        <v>4</v>
      </c>
      <c r="G2293">
        <v>6</v>
      </c>
      <c r="H2293" s="135">
        <v>61.870467478430761</v>
      </c>
      <c r="I2293">
        <v>1.8637999999999999</v>
      </c>
      <c r="J2293" s="14" t="s">
        <v>17</v>
      </c>
      <c r="K2293" s="14" t="s">
        <v>17</v>
      </c>
      <c r="L2293" s="165">
        <v>5.22</v>
      </c>
      <c r="M2293" s="14" t="s">
        <v>17</v>
      </c>
      <c r="N2293" s="168">
        <v>114.27293199999997</v>
      </c>
      <c r="O2293" s="166">
        <v>1194.83</v>
      </c>
      <c r="P2293" s="169">
        <v>6.3390000000000002E-2</v>
      </c>
      <c r="Q2293" s="167">
        <v>0.94899999999999995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0.57050999999999996</v>
      </c>
      <c r="W2293" s="14">
        <v>82</v>
      </c>
      <c r="X2293" s="139">
        <v>0.48390500000000003</v>
      </c>
      <c r="Y2293" s="14">
        <v>90</v>
      </c>
      <c r="Z2293" s="453">
        <v>0.73182499999999995</v>
      </c>
      <c r="AA2293" s="14">
        <v>115</v>
      </c>
      <c r="AB2293" s="143" t="s">
        <v>17</v>
      </c>
      <c r="AC2293" s="143" t="s">
        <v>17</v>
      </c>
      <c r="AD2293" s="139">
        <v>0.69900000000000007</v>
      </c>
      <c r="AE2293" s="14">
        <v>138</v>
      </c>
    </row>
    <row r="2294" spans="1:31" ht="15.75">
      <c r="A2294" t="s">
        <v>143</v>
      </c>
      <c r="B2294" s="129" t="s">
        <v>176</v>
      </c>
      <c r="C2294" s="216">
        <v>40830</v>
      </c>
      <c r="D2294" s="216">
        <v>41051</v>
      </c>
      <c r="E2294">
        <v>2012</v>
      </c>
      <c r="F2294">
        <v>4</v>
      </c>
      <c r="G2294">
        <v>7</v>
      </c>
      <c r="H2294" s="135">
        <v>62.151213655384609</v>
      </c>
      <c r="I2294">
        <v>2.3121999999999998</v>
      </c>
      <c r="J2294" s="14" t="s">
        <v>17</v>
      </c>
      <c r="K2294" s="14" t="s">
        <v>17</v>
      </c>
      <c r="L2294" s="165">
        <v>5.23</v>
      </c>
      <c r="M2294" s="14" t="s">
        <v>17</v>
      </c>
      <c r="N2294" s="168">
        <v>94.957633999999985</v>
      </c>
      <c r="O2294" s="166">
        <v>939.04899999999998</v>
      </c>
      <c r="P2294" s="169">
        <v>7.5920000000000001E-2</v>
      </c>
      <c r="Q2294" s="167">
        <v>0.92600000000000005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0.66008500000000003</v>
      </c>
      <c r="W2294" s="14">
        <v>82</v>
      </c>
      <c r="X2294" s="139">
        <v>0.59051999999999993</v>
      </c>
      <c r="Y2294" s="14">
        <v>90</v>
      </c>
      <c r="Z2294" s="453">
        <v>0.84011499999999995</v>
      </c>
      <c r="AA2294" s="14">
        <v>115</v>
      </c>
      <c r="AB2294" s="143" t="s">
        <v>17</v>
      </c>
      <c r="AC2294" s="143" t="s">
        <v>17</v>
      </c>
      <c r="AD2294" s="139">
        <v>0.73902000000000001</v>
      </c>
      <c r="AE2294" s="14">
        <v>138</v>
      </c>
    </row>
    <row r="2295" spans="1:31" ht="15.75">
      <c r="A2295" t="s">
        <v>143</v>
      </c>
      <c r="B2295" s="129" t="s">
        <v>176</v>
      </c>
      <c r="C2295" s="216">
        <v>40830</v>
      </c>
      <c r="D2295" s="216">
        <v>41051</v>
      </c>
      <c r="E2295">
        <v>2012</v>
      </c>
      <c r="F2295">
        <v>4</v>
      </c>
      <c r="G2295">
        <v>8</v>
      </c>
      <c r="H2295" s="135">
        <v>47.330632841503842</v>
      </c>
      <c r="I2295">
        <v>1.8298000000000001</v>
      </c>
      <c r="J2295" s="14" t="s">
        <v>17</v>
      </c>
      <c r="K2295" s="14" t="s">
        <v>17</v>
      </c>
      <c r="L2295" s="165">
        <v>6.0149999999999997</v>
      </c>
      <c r="M2295" s="14" t="s">
        <v>17</v>
      </c>
      <c r="N2295" s="168">
        <v>31.589714000000004</v>
      </c>
      <c r="O2295" s="166">
        <v>805.29899999999998</v>
      </c>
      <c r="P2295" s="169">
        <v>7.0209999999999995E-2</v>
      </c>
      <c r="Q2295" s="167">
        <v>0.83099999999999996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0.62775499999999995</v>
      </c>
      <c r="W2295" s="14">
        <v>82</v>
      </c>
      <c r="X2295" s="139">
        <v>0.55928500000000003</v>
      </c>
      <c r="Y2295" s="14">
        <v>90</v>
      </c>
      <c r="Z2295" s="453">
        <v>0.56434999999999991</v>
      </c>
      <c r="AA2295" s="14">
        <v>115</v>
      </c>
      <c r="AB2295" s="143" t="s">
        <v>17</v>
      </c>
      <c r="AC2295" s="143" t="s">
        <v>17</v>
      </c>
      <c r="AD2295" s="139">
        <v>0.63646999999999998</v>
      </c>
      <c r="AE2295" s="14">
        <v>138</v>
      </c>
    </row>
    <row r="2296" spans="1:31" ht="15.75">
      <c r="A2296" t="s">
        <v>143</v>
      </c>
      <c r="B2296" s="129" t="s">
        <v>176</v>
      </c>
      <c r="C2296" s="216">
        <v>40830</v>
      </c>
      <c r="D2296" s="216">
        <v>41051</v>
      </c>
      <c r="E2296">
        <v>2012</v>
      </c>
      <c r="F2296">
        <v>4</v>
      </c>
      <c r="G2296">
        <v>9</v>
      </c>
      <c r="H2296" s="135">
        <v>53.827929306969239</v>
      </c>
      <c r="I2296">
        <v>1.7982</v>
      </c>
      <c r="J2296" s="14" t="s">
        <v>17</v>
      </c>
      <c r="K2296" s="14" t="s">
        <v>17</v>
      </c>
      <c r="L2296" s="165">
        <v>5.85</v>
      </c>
      <c r="M2296" s="14" t="s">
        <v>17</v>
      </c>
      <c r="N2296" s="168">
        <v>46.259138</v>
      </c>
      <c r="O2296" s="166">
        <v>823.93600000000004</v>
      </c>
      <c r="P2296" s="169">
        <v>7.2230000000000003E-2</v>
      </c>
      <c r="Q2296" s="167">
        <v>0.88200000000000001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0.63188</v>
      </c>
      <c r="W2296" s="14">
        <v>82</v>
      </c>
      <c r="X2296" s="139">
        <v>0.55227500000000007</v>
      </c>
      <c r="Y2296" s="14">
        <v>90</v>
      </c>
      <c r="Z2296" s="453">
        <v>0.64233999999999991</v>
      </c>
      <c r="AA2296" s="14">
        <v>115</v>
      </c>
      <c r="AB2296" s="143" t="s">
        <v>17</v>
      </c>
      <c r="AC2296" s="143" t="s">
        <v>17</v>
      </c>
      <c r="AD2296" s="139">
        <v>0.63603499999999991</v>
      </c>
      <c r="AE2296" s="14">
        <v>138</v>
      </c>
    </row>
    <row r="2297" spans="1:31" ht="15.75">
      <c r="A2297" t="s">
        <v>143</v>
      </c>
      <c r="B2297" s="129" t="s">
        <v>176</v>
      </c>
      <c r="C2297" s="216">
        <v>40830</v>
      </c>
      <c r="D2297" s="216">
        <v>41051</v>
      </c>
      <c r="E2297">
        <v>2012</v>
      </c>
      <c r="F2297">
        <v>4</v>
      </c>
      <c r="G2297">
        <v>10</v>
      </c>
      <c r="H2297" s="135">
        <v>60.886000454400005</v>
      </c>
      <c r="I2297">
        <v>1.8937999999999999</v>
      </c>
      <c r="J2297" s="14" t="s">
        <v>17</v>
      </c>
      <c r="K2297" s="14" t="s">
        <v>17</v>
      </c>
      <c r="L2297" s="165">
        <v>5.41</v>
      </c>
      <c r="M2297" s="14" t="s">
        <v>17</v>
      </c>
      <c r="N2297" s="168">
        <v>132.63466</v>
      </c>
      <c r="O2297" s="166">
        <v>1111.2</v>
      </c>
      <c r="P2297" s="169">
        <v>6.2120000000000002E-2</v>
      </c>
      <c r="Q2297" s="167">
        <v>0.89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0.52561999999999998</v>
      </c>
      <c r="W2297" s="14">
        <v>82</v>
      </c>
      <c r="X2297" s="139">
        <v>0.44564000000000004</v>
      </c>
      <c r="Y2297" s="14">
        <v>90</v>
      </c>
      <c r="Z2297" s="453">
        <v>0.64620999999999995</v>
      </c>
      <c r="AA2297" s="14">
        <v>115</v>
      </c>
      <c r="AB2297" s="143" t="s">
        <v>17</v>
      </c>
      <c r="AC2297" s="143" t="s">
        <v>17</v>
      </c>
      <c r="AD2297" s="139">
        <v>0.65954000000000002</v>
      </c>
      <c r="AE2297" s="14">
        <v>138</v>
      </c>
    </row>
    <row r="2298" spans="1:31" ht="15.75">
      <c r="A2298" t="s">
        <v>143</v>
      </c>
      <c r="B2298" s="129" t="s">
        <v>176</v>
      </c>
      <c r="C2298" s="216">
        <v>40830</v>
      </c>
      <c r="D2298" s="216">
        <v>41051</v>
      </c>
      <c r="E2298">
        <v>2012</v>
      </c>
      <c r="F2298">
        <v>4</v>
      </c>
      <c r="G2298">
        <v>11</v>
      </c>
      <c r="H2298" s="135">
        <v>57.848161287738463</v>
      </c>
      <c r="I2298">
        <v>1.9945999999999999</v>
      </c>
      <c r="J2298" s="14" t="s">
        <v>17</v>
      </c>
      <c r="K2298" s="14" t="s">
        <v>17</v>
      </c>
      <c r="L2298" s="165">
        <v>5.7750000000000004</v>
      </c>
      <c r="M2298" s="14" t="s">
        <v>17</v>
      </c>
      <c r="N2298" s="168">
        <v>132.53486800000002</v>
      </c>
      <c r="O2298" s="166">
        <v>911.91700000000003</v>
      </c>
      <c r="P2298" s="169">
        <v>7.2419999999999998E-2</v>
      </c>
      <c r="Q2298" s="169">
        <v>0.90200000000000002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0.55801500000000004</v>
      </c>
      <c r="W2298" s="14">
        <v>82</v>
      </c>
      <c r="X2298" s="139">
        <v>0.48770500000000006</v>
      </c>
      <c r="Y2298" s="14">
        <v>90</v>
      </c>
      <c r="Z2298" s="453">
        <v>0.63180999999999998</v>
      </c>
      <c r="AA2298" s="14">
        <v>115</v>
      </c>
      <c r="AB2298" s="143" t="s">
        <v>17</v>
      </c>
      <c r="AC2298" s="143" t="s">
        <v>17</v>
      </c>
      <c r="AD2298" s="139">
        <v>0.62973000000000001</v>
      </c>
      <c r="AE2298" s="14">
        <v>138</v>
      </c>
    </row>
    <row r="2299" spans="1:31" ht="15.75">
      <c r="A2299" t="s">
        <v>143</v>
      </c>
      <c r="B2299" s="129" t="s">
        <v>176</v>
      </c>
      <c r="C2299" s="216">
        <v>40830</v>
      </c>
      <c r="D2299" s="216">
        <v>41051</v>
      </c>
      <c r="E2299">
        <v>2012</v>
      </c>
      <c r="F2299">
        <v>4</v>
      </c>
      <c r="G2299">
        <v>12</v>
      </c>
      <c r="H2299" s="135">
        <v>58.453504082134607</v>
      </c>
      <c r="I2299">
        <v>1.887</v>
      </c>
      <c r="J2299" s="14" t="s">
        <v>17</v>
      </c>
      <c r="K2299" s="14" t="s">
        <v>17</v>
      </c>
      <c r="L2299" s="165">
        <v>5.59</v>
      </c>
      <c r="M2299" s="14" t="s">
        <v>17</v>
      </c>
      <c r="N2299" s="168">
        <v>108.28541200000002</v>
      </c>
      <c r="O2299" s="166">
        <v>709.84799999999996</v>
      </c>
      <c r="P2299" s="167">
        <v>6.7489999999999994E-2</v>
      </c>
      <c r="Q2299" s="167">
        <v>0.92200000000000004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0.63049999999999995</v>
      </c>
      <c r="W2299" s="14">
        <v>82</v>
      </c>
      <c r="X2299" s="139">
        <v>0.56169500000000006</v>
      </c>
      <c r="Y2299" s="14">
        <v>90</v>
      </c>
      <c r="Z2299" s="453">
        <v>0.63896500000000001</v>
      </c>
      <c r="AA2299" s="14">
        <v>115</v>
      </c>
      <c r="AB2299" s="143" t="s">
        <v>17</v>
      </c>
      <c r="AC2299" s="143" t="s">
        <v>17</v>
      </c>
      <c r="AD2299" s="139">
        <v>0.64213500000000001</v>
      </c>
      <c r="AE2299" s="14">
        <v>138</v>
      </c>
    </row>
    <row r="2300" spans="1:31" ht="15.75">
      <c r="A2300" t="s">
        <v>143</v>
      </c>
      <c r="B2300" s="129" t="s">
        <v>176</v>
      </c>
      <c r="C2300" s="216">
        <v>40830</v>
      </c>
      <c r="D2300" s="216">
        <v>41051</v>
      </c>
      <c r="E2300">
        <v>2012</v>
      </c>
      <c r="F2300">
        <v>4</v>
      </c>
      <c r="G2300">
        <v>13</v>
      </c>
      <c r="H2300" s="135">
        <v>60.843919224253838</v>
      </c>
      <c r="I2300">
        <v>2.0606</v>
      </c>
      <c r="J2300" s="14" t="s">
        <v>17</v>
      </c>
      <c r="K2300" s="14" t="s">
        <v>17</v>
      </c>
      <c r="L2300" s="165">
        <v>5.0149999999999997</v>
      </c>
      <c r="M2300" s="14" t="s">
        <v>17</v>
      </c>
      <c r="N2300" s="168">
        <v>138.62218000000001</v>
      </c>
      <c r="O2300" s="166">
        <v>915.47900000000004</v>
      </c>
      <c r="P2300" s="167">
        <v>5.5109999999999999E-2</v>
      </c>
      <c r="Q2300" s="167">
        <v>0.82299999999999995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0.65583499999999995</v>
      </c>
      <c r="W2300" s="14">
        <v>82</v>
      </c>
      <c r="X2300" s="139">
        <v>0.61986999999999992</v>
      </c>
      <c r="Y2300" s="14">
        <v>90</v>
      </c>
      <c r="Z2300" s="453">
        <v>0.80152500000000004</v>
      </c>
      <c r="AA2300" s="14">
        <v>115</v>
      </c>
      <c r="AB2300" s="143" t="s">
        <v>17</v>
      </c>
      <c r="AC2300" s="143" t="s">
        <v>17</v>
      </c>
      <c r="AD2300" s="139">
        <v>0.72480999999999995</v>
      </c>
      <c r="AE2300" s="14">
        <v>138</v>
      </c>
    </row>
    <row r="2301" spans="1:31" ht="15.75">
      <c r="A2301" t="s">
        <v>143</v>
      </c>
      <c r="B2301" s="129" t="s">
        <v>176</v>
      </c>
      <c r="C2301" s="216">
        <v>40830</v>
      </c>
      <c r="D2301" s="216">
        <v>41051</v>
      </c>
      <c r="E2301">
        <v>2012</v>
      </c>
      <c r="F2301">
        <v>4</v>
      </c>
      <c r="G2301">
        <v>14</v>
      </c>
      <c r="H2301" s="135">
        <v>60.462187970503834</v>
      </c>
      <c r="I2301">
        <v>2.1655000000000002</v>
      </c>
      <c r="J2301" s="14" t="s">
        <v>17</v>
      </c>
      <c r="K2301" s="14" t="s">
        <v>17</v>
      </c>
      <c r="L2301" s="165">
        <v>5.98</v>
      </c>
      <c r="M2301" s="14" t="s">
        <v>17</v>
      </c>
      <c r="N2301" s="168">
        <v>60.529393999999996</v>
      </c>
      <c r="O2301" s="166">
        <v>923.59299999999996</v>
      </c>
      <c r="P2301" s="167">
        <v>6.5720000000000001E-2</v>
      </c>
      <c r="Q2301" s="167">
        <v>0.90500000000000003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75">
        <v>0.65043499999999999</v>
      </c>
      <c r="W2301" s="14">
        <v>82</v>
      </c>
      <c r="X2301" s="139">
        <v>0.558535</v>
      </c>
      <c r="Y2301" s="14">
        <v>90</v>
      </c>
      <c r="Z2301" s="453">
        <v>0.60697999999999996</v>
      </c>
      <c r="AA2301" s="14">
        <v>115</v>
      </c>
      <c r="AB2301" s="143" t="s">
        <v>17</v>
      </c>
      <c r="AC2301" s="143" t="s">
        <v>17</v>
      </c>
      <c r="AD2301" s="139">
        <v>0.61902499999999994</v>
      </c>
      <c r="AE2301" s="14">
        <v>138</v>
      </c>
    </row>
    <row r="2302" spans="1:31" ht="15">
      <c r="A2302" t="s">
        <v>143</v>
      </c>
      <c r="B2302" s="129" t="s">
        <v>176</v>
      </c>
      <c r="C2302" s="216">
        <v>41193</v>
      </c>
      <c r="D2302" s="216">
        <v>41449</v>
      </c>
      <c r="E2302">
        <v>2013</v>
      </c>
      <c r="F2302">
        <v>1</v>
      </c>
      <c r="G2302">
        <v>1</v>
      </c>
      <c r="H2302" s="138">
        <v>24.277671761538464</v>
      </c>
      <c r="I2302">
        <v>2.1734</v>
      </c>
      <c r="J2302" s="14" t="s">
        <v>17</v>
      </c>
      <c r="K2302" s="14" t="s">
        <v>17</v>
      </c>
      <c r="L2302" s="14">
        <v>6.27</v>
      </c>
      <c r="M2302" s="14" t="s">
        <v>17</v>
      </c>
      <c r="N2302" s="14">
        <v>50.293909999999997</v>
      </c>
      <c r="O2302" s="14">
        <v>403.54500000000002</v>
      </c>
      <c r="P2302" s="14">
        <v>7.3999999999999996E-2</v>
      </c>
      <c r="Q2302" s="14">
        <v>0.996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0.33230999999999999</v>
      </c>
      <c r="Y2302" s="14">
        <v>89</v>
      </c>
      <c r="Z2302" s="454">
        <v>0.30844250000000001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143</v>
      </c>
      <c r="B2303" s="129" t="s">
        <v>176</v>
      </c>
      <c r="C2303" s="216">
        <v>41193</v>
      </c>
      <c r="D2303" s="216">
        <v>41449</v>
      </c>
      <c r="E2303">
        <v>2013</v>
      </c>
      <c r="F2303">
        <v>1</v>
      </c>
      <c r="G2303">
        <v>2</v>
      </c>
      <c r="H2303" s="138">
        <v>14.609397825</v>
      </c>
      <c r="I2303">
        <v>2.1232000000000002</v>
      </c>
      <c r="J2303" s="14" t="s">
        <v>17</v>
      </c>
      <c r="K2303" s="14" t="s">
        <v>17</v>
      </c>
      <c r="L2303" s="14">
        <v>6.32</v>
      </c>
      <c r="M2303" s="14" t="s">
        <v>17</v>
      </c>
      <c r="N2303" s="14">
        <v>95.24118</v>
      </c>
      <c r="O2303" s="14">
        <v>524.875</v>
      </c>
      <c r="P2303" s="14">
        <v>7.2999999999999995E-2</v>
      </c>
      <c r="Q2303" s="14">
        <v>0.85399999999999998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0.290265</v>
      </c>
      <c r="Y2303" s="14">
        <v>89</v>
      </c>
      <c r="Z2303" s="454">
        <v>0.254575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143</v>
      </c>
      <c r="B2304" s="129" t="s">
        <v>176</v>
      </c>
      <c r="C2304" s="216">
        <v>41193</v>
      </c>
      <c r="D2304" s="216">
        <v>41449</v>
      </c>
      <c r="E2304">
        <v>2013</v>
      </c>
      <c r="F2304">
        <v>1</v>
      </c>
      <c r="G2304">
        <v>3</v>
      </c>
      <c r="H2304" s="138">
        <v>33.637168124999995</v>
      </c>
      <c r="I2304">
        <v>1.9360999999999999</v>
      </c>
      <c r="J2304" s="14" t="s">
        <v>17</v>
      </c>
      <c r="K2304" s="14" t="s">
        <v>17</v>
      </c>
      <c r="L2304" s="14">
        <v>5.92</v>
      </c>
      <c r="M2304" s="14" t="s">
        <v>17</v>
      </c>
      <c r="N2304" s="14">
        <v>110.4434</v>
      </c>
      <c r="O2304" s="14">
        <v>475.71749999999997</v>
      </c>
      <c r="P2304" s="14">
        <v>9.2999999999999999E-2</v>
      </c>
      <c r="Q2304" s="14">
        <v>0.91900000000000004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0.36256500000000003</v>
      </c>
      <c r="Y2304" s="14">
        <v>89</v>
      </c>
      <c r="Z2304" s="454">
        <v>0.39076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143</v>
      </c>
      <c r="B2305" s="129" t="s">
        <v>176</v>
      </c>
      <c r="C2305" s="216">
        <v>41193</v>
      </c>
      <c r="D2305" s="216">
        <v>41449</v>
      </c>
      <c r="E2305">
        <v>2013</v>
      </c>
      <c r="F2305">
        <v>1</v>
      </c>
      <c r="G2305">
        <v>4</v>
      </c>
      <c r="H2305" s="138">
        <v>32.556572273076924</v>
      </c>
      <c r="I2305">
        <v>1.9407000000000001</v>
      </c>
      <c r="J2305" s="14" t="s">
        <v>17</v>
      </c>
      <c r="K2305" s="14" t="s">
        <v>17</v>
      </c>
      <c r="L2305" s="14">
        <v>5.91</v>
      </c>
      <c r="M2305" s="14" t="s">
        <v>17</v>
      </c>
      <c r="N2305" s="14">
        <v>84.340350000000001</v>
      </c>
      <c r="O2305" s="14">
        <v>424.21850000000001</v>
      </c>
      <c r="P2305" s="14">
        <v>8.6999999999999994E-2</v>
      </c>
      <c r="Q2305" s="14">
        <v>0.97599999999999998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0.35922500000000002</v>
      </c>
      <c r="Y2305" s="14">
        <v>89</v>
      </c>
      <c r="Z2305" s="454">
        <v>0.416495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143</v>
      </c>
      <c r="B2306" s="129" t="s">
        <v>176</v>
      </c>
      <c r="C2306" s="216">
        <v>41193</v>
      </c>
      <c r="D2306" s="216">
        <v>41449</v>
      </c>
      <c r="E2306">
        <v>2013</v>
      </c>
      <c r="F2306">
        <v>1</v>
      </c>
      <c r="G2306">
        <v>5</v>
      </c>
      <c r="H2306" s="138">
        <v>45.186530400000002</v>
      </c>
      <c r="I2306">
        <v>2.2761999999999998</v>
      </c>
      <c r="J2306" s="14" t="s">
        <v>17</v>
      </c>
      <c r="K2306" s="14" t="s">
        <v>17</v>
      </c>
      <c r="L2306" s="14">
        <v>5.51</v>
      </c>
      <c r="M2306" s="14" t="s">
        <v>17</v>
      </c>
      <c r="N2306" s="14">
        <v>82.498660000000001</v>
      </c>
      <c r="O2306" s="14">
        <v>451.96050000000002</v>
      </c>
      <c r="P2306" s="14">
        <v>9.0999999999999998E-2</v>
      </c>
      <c r="Q2306" s="14">
        <v>0.95099999999999996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0.35756500000000002</v>
      </c>
      <c r="Y2306" s="14">
        <v>89</v>
      </c>
      <c r="Z2306" s="454">
        <v>0.49069499999999999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143</v>
      </c>
      <c r="B2307" s="129" t="s">
        <v>176</v>
      </c>
      <c r="C2307" s="216">
        <v>41193</v>
      </c>
      <c r="D2307" s="216">
        <v>41449</v>
      </c>
      <c r="E2307">
        <v>2013</v>
      </c>
      <c r="F2307">
        <v>1</v>
      </c>
      <c r="G2307">
        <v>6</v>
      </c>
      <c r="H2307" s="138">
        <v>39.754196307692311</v>
      </c>
      <c r="I2307">
        <v>2.0855999999999999</v>
      </c>
      <c r="J2307" s="14" t="s">
        <v>17</v>
      </c>
      <c r="K2307" s="14" t="s">
        <v>17</v>
      </c>
      <c r="L2307" s="14">
        <v>5.57</v>
      </c>
      <c r="M2307" s="14" t="s">
        <v>17</v>
      </c>
      <c r="N2307" s="14">
        <v>55.818989999999999</v>
      </c>
      <c r="O2307" s="14">
        <v>396.07600000000002</v>
      </c>
      <c r="P2307" s="14">
        <v>8.1000000000000003E-2</v>
      </c>
      <c r="Q2307" s="14">
        <v>0.95199999999999996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0.39207000000000003</v>
      </c>
      <c r="Y2307" s="14">
        <v>89</v>
      </c>
      <c r="Z2307" s="454">
        <v>0.54552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143</v>
      </c>
      <c r="B2308" s="129" t="s">
        <v>176</v>
      </c>
      <c r="C2308" s="216">
        <v>41193</v>
      </c>
      <c r="D2308" s="216">
        <v>41449</v>
      </c>
      <c r="E2308">
        <v>2013</v>
      </c>
      <c r="F2308">
        <v>1</v>
      </c>
      <c r="G2308">
        <v>7</v>
      </c>
      <c r="H2308" s="138">
        <v>40.245259915384615</v>
      </c>
      <c r="I2308">
        <v>2.2599999999999998</v>
      </c>
      <c r="J2308" s="14" t="s">
        <v>17</v>
      </c>
      <c r="K2308" s="14" t="s">
        <v>17</v>
      </c>
      <c r="L2308" s="14">
        <v>5.15</v>
      </c>
      <c r="M2308" s="14" t="s">
        <v>17</v>
      </c>
      <c r="N2308" s="14">
        <v>68.810389999999998</v>
      </c>
      <c r="O2308" s="14">
        <v>423.173</v>
      </c>
      <c r="P2308" s="14">
        <v>0.1</v>
      </c>
      <c r="Q2308" s="14">
        <v>1.1100000000000001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0.33970999999999996</v>
      </c>
      <c r="Y2308" s="14">
        <v>89</v>
      </c>
      <c r="Z2308" s="454">
        <v>0.46998000000000001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143</v>
      </c>
      <c r="B2309" s="129" t="s">
        <v>176</v>
      </c>
      <c r="C2309" s="216">
        <v>41193</v>
      </c>
      <c r="D2309" s="216">
        <v>41449</v>
      </c>
      <c r="E2309">
        <v>2013</v>
      </c>
      <c r="F2309">
        <v>1</v>
      </c>
      <c r="G2309">
        <v>8</v>
      </c>
      <c r="H2309" s="138">
        <v>29.245982953846156</v>
      </c>
      <c r="I2309">
        <v>2.4941</v>
      </c>
      <c r="J2309" s="14" t="s">
        <v>17</v>
      </c>
      <c r="K2309" s="14" t="s">
        <v>17</v>
      </c>
      <c r="L2309" s="14">
        <v>5.44</v>
      </c>
      <c r="M2309" s="14" t="s">
        <v>17</v>
      </c>
      <c r="N2309" s="14">
        <v>19.383320000000001</v>
      </c>
      <c r="O2309" s="14">
        <v>446.762</v>
      </c>
      <c r="P2309" s="14">
        <v>8.5999999999999993E-2</v>
      </c>
      <c r="Q2309" s="14">
        <v>0.91500000000000004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0.212585</v>
      </c>
      <c r="Y2309" s="14">
        <v>89</v>
      </c>
      <c r="Z2309" s="454">
        <v>0.28798499999999999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143</v>
      </c>
      <c r="B2310" s="129" t="s">
        <v>176</v>
      </c>
      <c r="C2310" s="216">
        <v>41193</v>
      </c>
      <c r="D2310" s="216">
        <v>41449</v>
      </c>
      <c r="E2310">
        <v>2013</v>
      </c>
      <c r="F2310">
        <v>1</v>
      </c>
      <c r="G2310">
        <v>9</v>
      </c>
      <c r="H2310" s="138">
        <v>42.266247057692311</v>
      </c>
      <c r="I2310">
        <v>2.1373000000000002</v>
      </c>
      <c r="J2310" s="14" t="s">
        <v>17</v>
      </c>
      <c r="K2310" s="14" t="s">
        <v>17</v>
      </c>
      <c r="L2310" s="14">
        <v>5.49</v>
      </c>
      <c r="M2310" s="14" t="s">
        <v>17</v>
      </c>
      <c r="N2310" s="14">
        <v>51.339190000000002</v>
      </c>
      <c r="O2310" s="14">
        <v>529.04</v>
      </c>
      <c r="P2310" s="14">
        <v>0.10199999999999999</v>
      </c>
      <c r="Q2310" s="14">
        <v>0.96699999999999997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0.35945000000000005</v>
      </c>
      <c r="Y2310" s="14">
        <v>89</v>
      </c>
      <c r="Z2310" s="454">
        <v>0.48170999999999997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143</v>
      </c>
      <c r="B2311" s="129" t="s">
        <v>176</v>
      </c>
      <c r="C2311" s="216">
        <v>41193</v>
      </c>
      <c r="D2311" s="216">
        <v>41449</v>
      </c>
      <c r="E2311">
        <v>2013</v>
      </c>
      <c r="F2311">
        <v>1</v>
      </c>
      <c r="G2311">
        <v>10</v>
      </c>
      <c r="H2311" s="138">
        <v>37.75661847692308</v>
      </c>
      <c r="I2311">
        <v>1.9395</v>
      </c>
      <c r="J2311" s="14" t="s">
        <v>17</v>
      </c>
      <c r="K2311" s="14" t="s">
        <v>17</v>
      </c>
      <c r="L2311" s="14">
        <v>5.27</v>
      </c>
      <c r="M2311" s="14" t="s">
        <v>17</v>
      </c>
      <c r="N2311" s="14">
        <v>118.6065</v>
      </c>
      <c r="O2311" s="14">
        <v>467.05099999999999</v>
      </c>
      <c r="P2311" s="14">
        <v>7.6999999999999999E-2</v>
      </c>
      <c r="Q2311" s="14">
        <v>0.90900000000000003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0.40025500000000003</v>
      </c>
      <c r="Y2311" s="14">
        <v>89</v>
      </c>
      <c r="Z2311" s="454">
        <v>0.47589500000000001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143</v>
      </c>
      <c r="B2312" s="129" t="s">
        <v>176</v>
      </c>
      <c r="C2312" s="216">
        <v>41193</v>
      </c>
      <c r="D2312" s="216">
        <v>41449</v>
      </c>
      <c r="E2312">
        <v>2013</v>
      </c>
      <c r="F2312">
        <v>1</v>
      </c>
      <c r="G2312">
        <v>11</v>
      </c>
      <c r="H2312" s="138">
        <v>47.663525821153847</v>
      </c>
      <c r="I2312">
        <v>2.0015999999999998</v>
      </c>
      <c r="J2312" s="14" t="s">
        <v>17</v>
      </c>
      <c r="K2312" s="14" t="s">
        <v>17</v>
      </c>
      <c r="L2312" s="14">
        <v>5.1100000000000003</v>
      </c>
      <c r="M2312" s="14" t="s">
        <v>17</v>
      </c>
      <c r="N2312" s="14">
        <v>149.1687</v>
      </c>
      <c r="O2312" s="14">
        <v>564.745</v>
      </c>
      <c r="P2312" s="14">
        <v>0.115</v>
      </c>
      <c r="Q2312" s="14">
        <v>1.1000000000000001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0.37936499999999995</v>
      </c>
      <c r="Y2312" s="14">
        <v>89</v>
      </c>
      <c r="Z2312" s="454">
        <v>0.57960999999999996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143</v>
      </c>
      <c r="B2313" s="129" t="s">
        <v>176</v>
      </c>
      <c r="C2313" s="216">
        <v>41193</v>
      </c>
      <c r="D2313" s="216">
        <v>41449</v>
      </c>
      <c r="E2313">
        <v>2013</v>
      </c>
      <c r="F2313">
        <v>1</v>
      </c>
      <c r="G2313">
        <v>12</v>
      </c>
      <c r="H2313" s="138">
        <v>49.068614353846151</v>
      </c>
      <c r="I2313">
        <v>2.2481</v>
      </c>
      <c r="J2313" s="14" t="s">
        <v>17</v>
      </c>
      <c r="K2313" s="14" t="s">
        <v>17</v>
      </c>
      <c r="L2313" s="14">
        <v>5.07</v>
      </c>
      <c r="M2313" s="14" t="s">
        <v>17</v>
      </c>
      <c r="N2313" s="14">
        <v>117.3124</v>
      </c>
      <c r="O2313" s="14">
        <v>381.31599999999997</v>
      </c>
      <c r="P2313" s="14">
        <v>0.105</v>
      </c>
      <c r="Q2313" s="14">
        <v>0.95399999999999996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0.36263999999999996</v>
      </c>
      <c r="Y2313" s="14">
        <v>89</v>
      </c>
      <c r="Z2313" s="454">
        <v>0.54853499999999999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143</v>
      </c>
      <c r="B2314" s="129" t="s">
        <v>176</v>
      </c>
      <c r="C2314" s="216">
        <v>41193</v>
      </c>
      <c r="D2314" s="216">
        <v>41449</v>
      </c>
      <c r="E2314">
        <v>2013</v>
      </c>
      <c r="F2314">
        <v>1</v>
      </c>
      <c r="G2314">
        <v>13</v>
      </c>
      <c r="H2314" s="138">
        <v>53.782606350000002</v>
      </c>
      <c r="I2314">
        <v>2.1217000000000001</v>
      </c>
      <c r="J2314" s="14" t="s">
        <v>17</v>
      </c>
      <c r="K2314" s="14" t="s">
        <v>17</v>
      </c>
      <c r="L2314" s="14">
        <v>4.83</v>
      </c>
      <c r="M2314" s="14" t="s">
        <v>17</v>
      </c>
      <c r="N2314" s="14">
        <v>138.7158</v>
      </c>
      <c r="O2314" s="14">
        <v>515.13499999999999</v>
      </c>
      <c r="P2314" s="14">
        <v>0.107</v>
      </c>
      <c r="Q2314" s="14">
        <v>1.03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0.43681999999999999</v>
      </c>
      <c r="Y2314" s="14">
        <v>89</v>
      </c>
      <c r="Z2314" s="454">
        <v>0.62761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143</v>
      </c>
      <c r="B2315" s="129" t="s">
        <v>176</v>
      </c>
      <c r="C2315" s="216">
        <v>41193</v>
      </c>
      <c r="D2315" s="216">
        <v>41449</v>
      </c>
      <c r="E2315">
        <v>2013</v>
      </c>
      <c r="F2315">
        <v>1</v>
      </c>
      <c r="G2315">
        <v>14</v>
      </c>
      <c r="H2315" s="138">
        <v>34.279525246153845</v>
      </c>
      <c r="I2315">
        <v>2.0708000000000002</v>
      </c>
      <c r="J2315" s="14" t="s">
        <v>17</v>
      </c>
      <c r="K2315" s="14" t="s">
        <v>17</v>
      </c>
      <c r="L2315" s="14">
        <v>5.69</v>
      </c>
      <c r="M2315" s="14" t="s">
        <v>17</v>
      </c>
      <c r="N2315" s="14">
        <v>50.493009999999998</v>
      </c>
      <c r="O2315" s="14">
        <v>378.26949999999999</v>
      </c>
      <c r="P2315" s="14">
        <v>9.0999999999999998E-2</v>
      </c>
      <c r="Q2315" s="14">
        <v>0.98699999999999999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0.30847000000000002</v>
      </c>
      <c r="Y2315" s="14">
        <v>89</v>
      </c>
      <c r="Z2315" s="454">
        <v>0.53214000000000006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143</v>
      </c>
      <c r="B2316" s="129" t="s">
        <v>176</v>
      </c>
      <c r="C2316" s="216">
        <v>41193</v>
      </c>
      <c r="D2316" s="216">
        <v>41449</v>
      </c>
      <c r="E2316">
        <v>2013</v>
      </c>
      <c r="F2316">
        <v>2</v>
      </c>
      <c r="G2316">
        <v>1</v>
      </c>
      <c r="H2316" s="138">
        <v>19.4715378</v>
      </c>
      <c r="I2316">
        <v>2.0032999999999999</v>
      </c>
      <c r="J2316" s="14" t="s">
        <v>17</v>
      </c>
      <c r="K2316" s="14" t="s">
        <v>17</v>
      </c>
      <c r="L2316" s="14">
        <v>6.18</v>
      </c>
      <c r="M2316" s="14" t="s">
        <v>17</v>
      </c>
      <c r="N2316" s="14">
        <v>41.38409</v>
      </c>
      <c r="O2316" s="14">
        <v>335.6585</v>
      </c>
      <c r="P2316" s="14">
        <v>8.5999999999999993E-2</v>
      </c>
      <c r="Q2316" s="14">
        <v>0.80400000000000005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0.35148000000000001</v>
      </c>
      <c r="Y2316" s="14">
        <v>89</v>
      </c>
      <c r="Z2316" s="454">
        <v>0.28391500000000003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143</v>
      </c>
      <c r="B2317" s="129" t="s">
        <v>176</v>
      </c>
      <c r="C2317" s="216">
        <v>41193</v>
      </c>
      <c r="D2317" s="216">
        <v>41449</v>
      </c>
      <c r="E2317">
        <v>2013</v>
      </c>
      <c r="F2317">
        <v>2</v>
      </c>
      <c r="G2317">
        <v>2</v>
      </c>
      <c r="H2317" s="138">
        <v>25.954254276923077</v>
      </c>
      <c r="I2317">
        <v>2.028</v>
      </c>
      <c r="J2317" s="14" t="s">
        <v>17</v>
      </c>
      <c r="K2317" s="14" t="s">
        <v>17</v>
      </c>
      <c r="L2317" s="14">
        <v>6.08</v>
      </c>
      <c r="M2317" s="14" t="s">
        <v>17</v>
      </c>
      <c r="N2317" s="14">
        <v>117.81010000000001</v>
      </c>
      <c r="O2317" s="14">
        <v>532.08500000000004</v>
      </c>
      <c r="P2317" s="14">
        <v>0.08</v>
      </c>
      <c r="Q2317" s="14">
        <v>0.872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0.29415999999999998</v>
      </c>
      <c r="Y2317" s="14">
        <v>89</v>
      </c>
      <c r="Z2317" s="454">
        <v>0.34395500000000001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143</v>
      </c>
      <c r="B2318" s="129" t="s">
        <v>176</v>
      </c>
      <c r="C2318" s="216">
        <v>41193</v>
      </c>
      <c r="D2318" s="216">
        <v>41449</v>
      </c>
      <c r="E2318">
        <v>2013</v>
      </c>
      <c r="F2318">
        <v>2</v>
      </c>
      <c r="G2318">
        <v>3</v>
      </c>
      <c r="H2318" s="138">
        <v>27.943781884615387</v>
      </c>
      <c r="I2318">
        <v>1.9935</v>
      </c>
      <c r="J2318" s="14" t="s">
        <v>17</v>
      </c>
      <c r="K2318" s="14" t="s">
        <v>17</v>
      </c>
      <c r="L2318" s="14">
        <v>5.97</v>
      </c>
      <c r="M2318" s="14" t="s">
        <v>17</v>
      </c>
      <c r="N2318" s="14">
        <v>83.792820000000006</v>
      </c>
      <c r="O2318" s="14">
        <v>440.43150000000003</v>
      </c>
      <c r="P2318" s="14">
        <v>8.5999999999999993E-2</v>
      </c>
      <c r="Q2318" s="14">
        <v>0.83299999999999996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0.39544499999999999</v>
      </c>
      <c r="Y2318" s="14">
        <v>89</v>
      </c>
      <c r="Z2318" s="454">
        <v>0.35861500000000002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143</v>
      </c>
      <c r="B2319" s="129" t="s">
        <v>176</v>
      </c>
      <c r="C2319" s="216">
        <v>41193</v>
      </c>
      <c r="D2319" s="216">
        <v>41449</v>
      </c>
      <c r="E2319">
        <v>2013</v>
      </c>
      <c r="F2319">
        <v>2</v>
      </c>
      <c r="G2319">
        <v>4</v>
      </c>
      <c r="H2319" s="138">
        <v>35.591950350000005</v>
      </c>
      <c r="I2319">
        <v>2.0937999999999999</v>
      </c>
      <c r="J2319" s="14" t="s">
        <v>17</v>
      </c>
      <c r="K2319" s="14" t="s">
        <v>17</v>
      </c>
      <c r="L2319" s="14">
        <v>5.63</v>
      </c>
      <c r="M2319" s="14" t="s">
        <v>17</v>
      </c>
      <c r="N2319" s="14">
        <v>61.493400000000001</v>
      </c>
      <c r="O2319" s="14">
        <v>453.74599999999998</v>
      </c>
      <c r="P2319" s="14">
        <v>7.6999999999999999E-2</v>
      </c>
      <c r="Q2319" s="14">
        <v>0.95799999999999996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0.31605</v>
      </c>
      <c r="Y2319" s="14">
        <v>89</v>
      </c>
      <c r="Z2319" s="454">
        <v>0.38611500000000004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143</v>
      </c>
      <c r="B2320" s="129" t="s">
        <v>176</v>
      </c>
      <c r="C2320" s="216">
        <v>41193</v>
      </c>
      <c r="D2320" s="216">
        <v>41449</v>
      </c>
      <c r="E2320">
        <v>2013</v>
      </c>
      <c r="F2320">
        <v>2</v>
      </c>
      <c r="G2320">
        <v>5</v>
      </c>
      <c r="H2320" s="138">
        <v>41.904049846153846</v>
      </c>
      <c r="I2320">
        <v>2.1217999999999999</v>
      </c>
      <c r="J2320" s="14" t="s">
        <v>17</v>
      </c>
      <c r="K2320" s="14" t="s">
        <v>17</v>
      </c>
      <c r="L2320" s="14">
        <v>5.51</v>
      </c>
      <c r="M2320" s="14" t="s">
        <v>17</v>
      </c>
      <c r="N2320" s="14">
        <v>108.25320000000001</v>
      </c>
      <c r="O2320" s="14">
        <v>491.81400000000002</v>
      </c>
      <c r="P2320" s="14">
        <v>0.104</v>
      </c>
      <c r="Q2320" s="14">
        <v>0.95499999999999996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0.31900000000000001</v>
      </c>
      <c r="Y2320" s="14">
        <v>89</v>
      </c>
      <c r="Z2320" s="454">
        <v>0.52026000000000006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143</v>
      </c>
      <c r="B2321" s="129" t="s">
        <v>176</v>
      </c>
      <c r="C2321" s="216">
        <v>41193</v>
      </c>
      <c r="D2321" s="216">
        <v>41449</v>
      </c>
      <c r="E2321">
        <v>2013</v>
      </c>
      <c r="F2321">
        <v>2</v>
      </c>
      <c r="G2321">
        <v>6</v>
      </c>
      <c r="H2321" s="138">
        <v>37.910802028846156</v>
      </c>
      <c r="I2321">
        <v>2.3868</v>
      </c>
      <c r="J2321" s="14" t="s">
        <v>17</v>
      </c>
      <c r="K2321" s="14" t="s">
        <v>17</v>
      </c>
      <c r="L2321" s="14">
        <v>4.84</v>
      </c>
      <c r="M2321" s="14" t="s">
        <v>17</v>
      </c>
      <c r="N2321" s="14">
        <v>107.5564</v>
      </c>
      <c r="O2321" s="14">
        <v>510.15499999999997</v>
      </c>
      <c r="P2321" s="14">
        <v>8.8999999999999996E-2</v>
      </c>
      <c r="Q2321" s="14">
        <v>0.97699999999999998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0.28569500000000003</v>
      </c>
      <c r="Y2321" s="14">
        <v>89</v>
      </c>
      <c r="Z2321" s="454">
        <v>0.52549999999999997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143</v>
      </c>
      <c r="B2322" s="129" t="s">
        <v>176</v>
      </c>
      <c r="C2322" s="216">
        <v>41193</v>
      </c>
      <c r="D2322" s="216">
        <v>41449</v>
      </c>
      <c r="E2322">
        <v>2013</v>
      </c>
      <c r="F2322">
        <v>2</v>
      </c>
      <c r="G2322">
        <v>7</v>
      </c>
      <c r="H2322" s="138">
        <v>39.74833246153846</v>
      </c>
      <c r="I2322">
        <v>2.5085999999999999</v>
      </c>
      <c r="J2322" s="14" t="s">
        <v>17</v>
      </c>
      <c r="K2322" s="14" t="s">
        <v>17</v>
      </c>
      <c r="L2322" s="14">
        <v>4.6500000000000004</v>
      </c>
      <c r="M2322" s="14" t="s">
        <v>17</v>
      </c>
      <c r="N2322" s="14">
        <v>119.0048</v>
      </c>
      <c r="O2322" s="14">
        <v>519.66</v>
      </c>
      <c r="P2322" s="14">
        <v>0.10299999999999999</v>
      </c>
      <c r="Q2322" s="14">
        <v>1.01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0.34385500000000002</v>
      </c>
      <c r="Y2322" s="14">
        <v>89</v>
      </c>
      <c r="Z2322" s="454">
        <v>0.37546999999999997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143</v>
      </c>
      <c r="B2323" s="129" t="s">
        <v>176</v>
      </c>
      <c r="C2323" s="216">
        <v>41193</v>
      </c>
      <c r="D2323" s="216">
        <v>41449</v>
      </c>
      <c r="E2323">
        <v>2013</v>
      </c>
      <c r="F2323">
        <v>2</v>
      </c>
      <c r="G2323">
        <v>8</v>
      </c>
      <c r="H2323" s="138">
        <v>33.87629995961538</v>
      </c>
      <c r="I2323">
        <v>2.0749</v>
      </c>
      <c r="J2323" s="14" t="s">
        <v>17</v>
      </c>
      <c r="K2323" s="14" t="s">
        <v>17</v>
      </c>
      <c r="L2323" s="14">
        <v>5.48</v>
      </c>
      <c r="M2323" s="14" t="s">
        <v>17</v>
      </c>
      <c r="N2323" s="14">
        <v>22.668510000000001</v>
      </c>
      <c r="O2323" s="14">
        <v>444.24099999999999</v>
      </c>
      <c r="P2323" s="14">
        <v>8.8999999999999996E-2</v>
      </c>
      <c r="Q2323" s="14">
        <v>0.84799999999999998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0.319795</v>
      </c>
      <c r="Y2323" s="14">
        <v>89</v>
      </c>
      <c r="Z2323" s="454">
        <v>0.41403999999999996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143</v>
      </c>
      <c r="B2324" s="129" t="s">
        <v>176</v>
      </c>
      <c r="C2324" s="216">
        <v>41193</v>
      </c>
      <c r="D2324" s="216">
        <v>41449</v>
      </c>
      <c r="E2324">
        <v>2013</v>
      </c>
      <c r="F2324">
        <v>2</v>
      </c>
      <c r="G2324">
        <v>9</v>
      </c>
      <c r="H2324" s="138">
        <v>39.884746465384623</v>
      </c>
      <c r="I2324">
        <v>2.2330999999999999</v>
      </c>
      <c r="J2324" s="14" t="s">
        <v>17</v>
      </c>
      <c r="K2324" s="14" t="s">
        <v>17</v>
      </c>
      <c r="L2324" s="14">
        <v>5.14</v>
      </c>
      <c r="M2324" s="14" t="s">
        <v>17</v>
      </c>
      <c r="N2324" s="14">
        <v>55.719439999999999</v>
      </c>
      <c r="O2324" s="14">
        <v>517.47500000000002</v>
      </c>
      <c r="P2324" s="14">
        <v>9.7000000000000003E-2</v>
      </c>
      <c r="Q2324" s="14">
        <v>0.92600000000000005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0.31706999999999996</v>
      </c>
      <c r="Y2324" s="14">
        <v>89</v>
      </c>
      <c r="Z2324" s="454">
        <v>0.48928500000000003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143</v>
      </c>
      <c r="B2325" s="129" t="s">
        <v>176</v>
      </c>
      <c r="C2325" s="216">
        <v>41193</v>
      </c>
      <c r="D2325" s="216">
        <v>41449</v>
      </c>
      <c r="E2325">
        <v>2013</v>
      </c>
      <c r="F2325">
        <v>2</v>
      </c>
      <c r="G2325">
        <v>10</v>
      </c>
      <c r="H2325" s="138">
        <v>46.375831488461543</v>
      </c>
      <c r="I2325">
        <v>2.0594999999999999</v>
      </c>
      <c r="J2325" s="14" t="s">
        <v>17</v>
      </c>
      <c r="K2325" s="14" t="s">
        <v>17</v>
      </c>
      <c r="L2325" s="14">
        <v>5.13</v>
      </c>
      <c r="M2325" s="14" t="s">
        <v>17</v>
      </c>
      <c r="N2325" s="14">
        <v>128.66120000000001</v>
      </c>
      <c r="O2325" s="14">
        <v>616.62</v>
      </c>
      <c r="P2325" s="14">
        <v>0.11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0.27842</v>
      </c>
      <c r="Y2325" s="14">
        <v>89</v>
      </c>
      <c r="Z2325" s="454">
        <v>0.41531000000000001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143</v>
      </c>
      <c r="B2326" s="129" t="s">
        <v>176</v>
      </c>
      <c r="C2326" s="216">
        <v>41193</v>
      </c>
      <c r="D2326" s="216">
        <v>41449</v>
      </c>
      <c r="E2326">
        <v>2013</v>
      </c>
      <c r="F2326">
        <v>2</v>
      </c>
      <c r="G2326">
        <v>11</v>
      </c>
      <c r="H2326" s="138">
        <v>37.848618034615384</v>
      </c>
      <c r="I2326">
        <v>2.0878999999999999</v>
      </c>
      <c r="J2326" s="14" t="s">
        <v>17</v>
      </c>
      <c r="K2326" s="14" t="s">
        <v>17</v>
      </c>
      <c r="L2326" s="14">
        <v>5.04</v>
      </c>
      <c r="M2326" s="14" t="s">
        <v>17</v>
      </c>
      <c r="N2326" s="14">
        <v>157.4314</v>
      </c>
      <c r="O2326" s="14">
        <v>605.19500000000005</v>
      </c>
      <c r="P2326" s="14">
        <v>0.111</v>
      </c>
      <c r="Q2326" s="14">
        <v>1.1399999999999999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0.375305</v>
      </c>
      <c r="Y2326" s="14">
        <v>89</v>
      </c>
      <c r="Z2326" s="454">
        <v>0.63638499999999998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143</v>
      </c>
      <c r="B2327" s="129" t="s">
        <v>176</v>
      </c>
      <c r="C2327" s="216">
        <v>41193</v>
      </c>
      <c r="D2327" s="216">
        <v>41449</v>
      </c>
      <c r="E2327">
        <v>2013</v>
      </c>
      <c r="F2327">
        <v>2</v>
      </c>
      <c r="G2327">
        <v>12</v>
      </c>
      <c r="H2327" s="138">
        <v>36.818222988461535</v>
      </c>
      <c r="I2327">
        <v>2.0663999999999998</v>
      </c>
      <c r="J2327" s="14" t="s">
        <v>17</v>
      </c>
      <c r="K2327" s="14" t="s">
        <v>17</v>
      </c>
      <c r="L2327" s="14">
        <v>4.83</v>
      </c>
      <c r="M2327" s="14" t="s">
        <v>17</v>
      </c>
      <c r="N2327" s="14">
        <v>150.46289999999999</v>
      </c>
      <c r="O2327" s="14">
        <v>397.47149999999999</v>
      </c>
      <c r="P2327" s="14">
        <v>0.11899999999999999</v>
      </c>
      <c r="Q2327" s="14">
        <v>1.07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0.34250999999999998</v>
      </c>
      <c r="Y2327" s="14">
        <v>89</v>
      </c>
      <c r="Z2327" s="454">
        <v>0.45282500000000003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143</v>
      </c>
      <c r="B2328" s="129" t="s">
        <v>176</v>
      </c>
      <c r="C2328" s="216">
        <v>41193</v>
      </c>
      <c r="D2328" s="216">
        <v>41449</v>
      </c>
      <c r="E2328">
        <v>2013</v>
      </c>
      <c r="F2328">
        <v>2</v>
      </c>
      <c r="G2328">
        <v>13</v>
      </c>
      <c r="H2328" s="138">
        <v>45.847360730769239</v>
      </c>
      <c r="I2328">
        <v>2.6253000000000002</v>
      </c>
      <c r="J2328" s="14" t="s">
        <v>17</v>
      </c>
      <c r="K2328" s="14" t="s">
        <v>17</v>
      </c>
      <c r="L2328" s="14">
        <v>4.62</v>
      </c>
      <c r="M2328" s="14" t="s">
        <v>17</v>
      </c>
      <c r="N2328" s="14">
        <v>164.9973</v>
      </c>
      <c r="O2328" s="14">
        <v>507.79500000000002</v>
      </c>
      <c r="P2328" s="14">
        <v>0.123</v>
      </c>
      <c r="Q2328" s="14">
        <v>1.05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0.22894000000000003</v>
      </c>
      <c r="Y2328" s="14">
        <v>89</v>
      </c>
      <c r="Z2328" s="454">
        <v>0.58169000000000004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143</v>
      </c>
      <c r="B2329" s="129" t="s">
        <v>176</v>
      </c>
      <c r="C2329" s="216">
        <v>41193</v>
      </c>
      <c r="D2329" s="216">
        <v>41449</v>
      </c>
      <c r="E2329">
        <v>2013</v>
      </c>
      <c r="F2329">
        <v>2</v>
      </c>
      <c r="G2329">
        <v>14</v>
      </c>
      <c r="H2329" s="138">
        <v>38.046686192307696</v>
      </c>
      <c r="I2329">
        <v>2.294</v>
      </c>
      <c r="J2329" s="14" t="s">
        <v>17</v>
      </c>
      <c r="K2329" s="14" t="s">
        <v>17</v>
      </c>
      <c r="L2329" s="14">
        <v>4.9400000000000004</v>
      </c>
      <c r="M2329" s="14" t="s">
        <v>17</v>
      </c>
      <c r="N2329" s="14">
        <v>118.6065</v>
      </c>
      <c r="O2329" s="14">
        <v>512.75</v>
      </c>
      <c r="P2329" s="14">
        <v>0.107</v>
      </c>
      <c r="Q2329" s="14">
        <v>1.02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0.36880499999999999</v>
      </c>
      <c r="Y2329" s="14">
        <v>89</v>
      </c>
      <c r="Z2329" s="454">
        <v>0.37294499999999997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143</v>
      </c>
      <c r="B2330" s="129" t="s">
        <v>176</v>
      </c>
      <c r="C2330" s="216">
        <v>41193</v>
      </c>
      <c r="D2330" s="216">
        <v>41449</v>
      </c>
      <c r="E2330">
        <v>2013</v>
      </c>
      <c r="F2330">
        <v>3</v>
      </c>
      <c r="G2330">
        <v>1</v>
      </c>
      <c r="H2330" s="138">
        <v>27.001886936538462</v>
      </c>
      <c r="I2330">
        <v>2.0028000000000001</v>
      </c>
      <c r="J2330" s="14" t="s">
        <v>17</v>
      </c>
      <c r="K2330" s="14" t="s">
        <v>17</v>
      </c>
      <c r="L2330" s="14">
        <v>6.14</v>
      </c>
      <c r="M2330" s="14" t="s">
        <v>17</v>
      </c>
      <c r="N2330" s="14">
        <v>32.524050000000003</v>
      </c>
      <c r="O2330" s="14">
        <v>365.89350000000002</v>
      </c>
      <c r="P2330" s="14">
        <v>7.3999999999999996E-2</v>
      </c>
      <c r="Q2330" s="14">
        <v>0.76600000000000001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0.38376500000000002</v>
      </c>
      <c r="Y2330" s="14">
        <v>89</v>
      </c>
      <c r="Z2330" s="454">
        <v>0.31460500000000002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143</v>
      </c>
      <c r="B2331" s="129" t="s">
        <v>176</v>
      </c>
      <c r="C2331" s="216">
        <v>41193</v>
      </c>
      <c r="D2331" s="216">
        <v>41449</v>
      </c>
      <c r="E2331">
        <v>2013</v>
      </c>
      <c r="F2331">
        <v>3</v>
      </c>
      <c r="G2331">
        <v>2</v>
      </c>
      <c r="H2331" s="138">
        <v>25.093010250000003</v>
      </c>
      <c r="I2331">
        <v>2.0249999999999999</v>
      </c>
      <c r="J2331" s="14" t="s">
        <v>17</v>
      </c>
      <c r="K2331" s="14" t="s">
        <v>17</v>
      </c>
      <c r="L2331" s="14">
        <v>5.87</v>
      </c>
      <c r="M2331" s="14" t="s">
        <v>17</v>
      </c>
      <c r="N2331" s="14">
        <v>116.91419999999999</v>
      </c>
      <c r="O2331" s="14">
        <v>495.22750000000002</v>
      </c>
      <c r="P2331" s="14">
        <v>9.4E-2</v>
      </c>
      <c r="Q2331" s="14">
        <v>0.85499999999999998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0.41469</v>
      </c>
      <c r="Y2331" s="14">
        <v>89</v>
      </c>
      <c r="Z2331" s="454">
        <v>0.34578500000000001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143</v>
      </c>
      <c r="B2332" s="129" t="s">
        <v>176</v>
      </c>
      <c r="C2332" s="216">
        <v>41193</v>
      </c>
      <c r="D2332" s="216">
        <v>41449</v>
      </c>
      <c r="E2332">
        <v>2013</v>
      </c>
      <c r="F2332">
        <v>3</v>
      </c>
      <c r="G2332">
        <v>3</v>
      </c>
      <c r="H2332" s="138">
        <v>28.178293846153846</v>
      </c>
      <c r="I2332">
        <v>1.9965999999999999</v>
      </c>
      <c r="J2332" s="14" t="s">
        <v>17</v>
      </c>
      <c r="K2332" s="14" t="s">
        <v>17</v>
      </c>
      <c r="L2332" s="14">
        <v>5.58</v>
      </c>
      <c r="M2332" s="14" t="s">
        <v>17</v>
      </c>
      <c r="N2332" s="14">
        <v>149.26830000000001</v>
      </c>
      <c r="O2332" s="14">
        <v>666.48500000000001</v>
      </c>
      <c r="P2332" s="14">
        <v>0.109</v>
      </c>
      <c r="Q2332" s="14">
        <v>1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0.42118500000000003</v>
      </c>
      <c r="Y2332" s="14">
        <v>89</v>
      </c>
      <c r="Z2332" s="454">
        <v>0.42027999999999999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143</v>
      </c>
      <c r="B2333" s="129" t="s">
        <v>176</v>
      </c>
      <c r="C2333" s="216">
        <v>41193</v>
      </c>
      <c r="D2333" s="216">
        <v>41449</v>
      </c>
      <c r="E2333">
        <v>2013</v>
      </c>
      <c r="F2333">
        <v>3</v>
      </c>
      <c r="G2333">
        <v>4</v>
      </c>
      <c r="H2333" s="138">
        <v>36.227511692307694</v>
      </c>
      <c r="I2333">
        <v>2.0871</v>
      </c>
      <c r="J2333" s="14" t="s">
        <v>17</v>
      </c>
      <c r="K2333" s="14" t="s">
        <v>17</v>
      </c>
      <c r="L2333" s="14">
        <v>5.28</v>
      </c>
      <c r="M2333" s="14" t="s">
        <v>17</v>
      </c>
      <c r="N2333" s="14">
        <v>113.2308</v>
      </c>
      <c r="O2333" s="14">
        <v>551.36500000000001</v>
      </c>
      <c r="P2333" s="14">
        <v>0.1</v>
      </c>
      <c r="Q2333" s="14">
        <v>0.98599999999999999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0.35722999999999999</v>
      </c>
      <c r="Y2333" s="14">
        <v>89</v>
      </c>
      <c r="Z2333" s="454">
        <v>0.46923500000000001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143</v>
      </c>
      <c r="B2334" s="129" t="s">
        <v>176</v>
      </c>
      <c r="C2334" s="216">
        <v>41193</v>
      </c>
      <c r="D2334" s="216">
        <v>41449</v>
      </c>
      <c r="E2334">
        <v>2013</v>
      </c>
      <c r="F2334">
        <v>3</v>
      </c>
      <c r="G2334">
        <v>5</v>
      </c>
      <c r="H2334" s="138">
        <v>40.664122823076923</v>
      </c>
      <c r="I2334">
        <v>2.3403999999999998</v>
      </c>
      <c r="J2334" s="14" t="s">
        <v>17</v>
      </c>
      <c r="K2334" s="14" t="s">
        <v>17</v>
      </c>
      <c r="L2334" s="14">
        <v>5.19</v>
      </c>
      <c r="M2334" s="14" t="s">
        <v>17</v>
      </c>
      <c r="N2334" s="14">
        <v>119.60209999999999</v>
      </c>
      <c r="O2334" s="14">
        <v>479.99</v>
      </c>
      <c r="P2334" s="14">
        <v>9.4E-2</v>
      </c>
      <c r="Q2334" s="14">
        <v>0.90800000000000003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0.2092</v>
      </c>
      <c r="Y2334" s="14">
        <v>89</v>
      </c>
      <c r="Z2334" s="454">
        <v>0.38184000000000001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143</v>
      </c>
      <c r="B2335" s="129" t="s">
        <v>176</v>
      </c>
      <c r="C2335" s="216">
        <v>41193</v>
      </c>
      <c r="D2335" s="216">
        <v>41449</v>
      </c>
      <c r="E2335">
        <v>2013</v>
      </c>
      <c r="F2335">
        <v>3</v>
      </c>
      <c r="G2335">
        <v>6</v>
      </c>
      <c r="H2335" s="138">
        <v>39.207313073076932</v>
      </c>
      <c r="I2335">
        <v>2.2172999999999998</v>
      </c>
      <c r="J2335" s="14" t="s">
        <v>17</v>
      </c>
      <c r="K2335" s="14" t="s">
        <v>17</v>
      </c>
      <c r="L2335" s="14">
        <v>4.92</v>
      </c>
      <c r="M2335" s="14" t="s">
        <v>17</v>
      </c>
      <c r="N2335" s="14">
        <v>94.743430000000004</v>
      </c>
      <c r="O2335" s="14">
        <v>502.27499999999998</v>
      </c>
      <c r="P2335" s="14">
        <v>0.10100000000000001</v>
      </c>
      <c r="Q2335" s="14">
        <v>0.99199999999999999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0.32799499999999998</v>
      </c>
      <c r="Y2335" s="14">
        <v>89</v>
      </c>
      <c r="Z2335" s="454">
        <v>0.46829500000000002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143</v>
      </c>
      <c r="B2336" s="129" t="s">
        <v>176</v>
      </c>
      <c r="C2336" s="216">
        <v>41193</v>
      </c>
      <c r="D2336" s="216">
        <v>41449</v>
      </c>
      <c r="E2336">
        <v>2013</v>
      </c>
      <c r="F2336">
        <v>3</v>
      </c>
      <c r="G2336">
        <v>7</v>
      </c>
      <c r="H2336" s="138">
        <v>39.417980123076923</v>
      </c>
      <c r="I2336">
        <v>2.3917000000000002</v>
      </c>
      <c r="J2336" s="14" t="s">
        <v>17</v>
      </c>
      <c r="K2336" s="14" t="s">
        <v>17</v>
      </c>
      <c r="L2336" s="14">
        <v>4.84</v>
      </c>
      <c r="M2336" s="14" t="s">
        <v>17</v>
      </c>
      <c r="N2336" s="14">
        <v>108.05410000000001</v>
      </c>
      <c r="O2336" s="14">
        <v>521.64499999999998</v>
      </c>
      <c r="P2336" s="14">
        <v>9.9000000000000005E-2</v>
      </c>
      <c r="Q2336" s="14">
        <v>0.93799999999999994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0.22011</v>
      </c>
      <c r="Y2336" s="14">
        <v>89</v>
      </c>
      <c r="Z2336" s="454">
        <v>0.52726000000000006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143</v>
      </c>
      <c r="B2337" s="129" t="s">
        <v>176</v>
      </c>
      <c r="C2337" s="216">
        <v>41193</v>
      </c>
      <c r="D2337" s="216">
        <v>41449</v>
      </c>
      <c r="E2337">
        <v>2013</v>
      </c>
      <c r="F2337">
        <v>3</v>
      </c>
      <c r="G2337">
        <v>8</v>
      </c>
      <c r="H2337" s="138">
        <v>39.233972630769237</v>
      </c>
      <c r="I2337">
        <v>2.3485999999999998</v>
      </c>
      <c r="J2337" s="14" t="s">
        <v>17</v>
      </c>
      <c r="K2337" s="14" t="s">
        <v>17</v>
      </c>
      <c r="L2337" s="14">
        <v>5.18</v>
      </c>
      <c r="M2337" s="14" t="s">
        <v>17</v>
      </c>
      <c r="N2337" s="14">
        <v>35.211930000000002</v>
      </c>
      <c r="O2337" s="14">
        <v>496.76799999999997</v>
      </c>
      <c r="P2337" s="14">
        <v>9.0999999999999998E-2</v>
      </c>
      <c r="Q2337" s="14">
        <v>0.83199999999999996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0.368145</v>
      </c>
      <c r="Y2337" s="14">
        <v>89</v>
      </c>
      <c r="Z2337" s="454">
        <v>0.379075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143</v>
      </c>
      <c r="B2338" s="129" t="s">
        <v>176</v>
      </c>
      <c r="C2338" s="216">
        <v>41193</v>
      </c>
      <c r="D2338" s="216">
        <v>41449</v>
      </c>
      <c r="E2338">
        <v>2013</v>
      </c>
      <c r="F2338">
        <v>3</v>
      </c>
      <c r="G2338">
        <v>9</v>
      </c>
      <c r="H2338" s="138">
        <v>37.647471357692311</v>
      </c>
      <c r="I2338">
        <v>2.2117</v>
      </c>
      <c r="J2338" s="14" t="s">
        <v>17</v>
      </c>
      <c r="K2338" s="14" t="s">
        <v>17</v>
      </c>
      <c r="L2338" s="14">
        <v>5.1100000000000003</v>
      </c>
      <c r="M2338" s="14" t="s">
        <v>17</v>
      </c>
      <c r="N2338" s="14">
        <v>106.06310000000001</v>
      </c>
      <c r="O2338" s="14">
        <v>522.69500000000005</v>
      </c>
      <c r="P2338" s="14">
        <v>0.113</v>
      </c>
      <c r="Q2338" s="14">
        <v>1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0.31170500000000001</v>
      </c>
      <c r="Y2338" s="14">
        <v>89</v>
      </c>
      <c r="Z2338" s="454">
        <v>0.40295999999999998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143</v>
      </c>
      <c r="B2339" s="129" t="s">
        <v>176</v>
      </c>
      <c r="C2339" s="216">
        <v>41193</v>
      </c>
      <c r="D2339" s="216">
        <v>41449</v>
      </c>
      <c r="E2339">
        <v>2013</v>
      </c>
      <c r="F2339">
        <v>3</v>
      </c>
      <c r="G2339">
        <v>10</v>
      </c>
      <c r="H2339" s="138">
        <v>29.961625586538464</v>
      </c>
      <c r="I2339">
        <v>2.1076000000000001</v>
      </c>
      <c r="J2339" s="14" t="s">
        <v>17</v>
      </c>
      <c r="K2339" s="14" t="s">
        <v>17</v>
      </c>
      <c r="L2339" s="14">
        <v>5.09</v>
      </c>
      <c r="M2339" s="14" t="s">
        <v>17</v>
      </c>
      <c r="N2339" s="14">
        <v>135.13200000000001</v>
      </c>
      <c r="O2339" s="14">
        <v>640.54999999999995</v>
      </c>
      <c r="P2339" s="14">
        <v>0.109</v>
      </c>
      <c r="Q2339" s="14">
        <v>0.99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0.31718000000000002</v>
      </c>
      <c r="Y2339" s="14">
        <v>89</v>
      </c>
      <c r="Z2339" s="454">
        <v>0.46354499999999998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143</v>
      </c>
      <c r="B2340" s="129" t="s">
        <v>176</v>
      </c>
      <c r="C2340" s="216">
        <v>41193</v>
      </c>
      <c r="D2340" s="216">
        <v>41449</v>
      </c>
      <c r="E2340">
        <v>2013</v>
      </c>
      <c r="F2340">
        <v>3</v>
      </c>
      <c r="G2340">
        <v>11</v>
      </c>
      <c r="H2340" s="138">
        <v>31.780571815384615</v>
      </c>
      <c r="I2340">
        <v>2.2511999999999999</v>
      </c>
      <c r="J2340" s="14" t="s">
        <v>17</v>
      </c>
      <c r="K2340" s="14" t="s">
        <v>17</v>
      </c>
      <c r="L2340" s="14">
        <v>5</v>
      </c>
      <c r="M2340" s="14" t="s">
        <v>17</v>
      </c>
      <c r="N2340" s="14">
        <v>118.8056</v>
      </c>
      <c r="O2340" s="14">
        <v>586.67999999999995</v>
      </c>
      <c r="P2340" s="14">
        <v>0.1</v>
      </c>
      <c r="Q2340" s="14">
        <v>0.95199999999999996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0.339675</v>
      </c>
      <c r="Y2340" s="14">
        <v>89</v>
      </c>
      <c r="Z2340" s="454">
        <v>0.37211499999999997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143</v>
      </c>
      <c r="B2341" s="129" t="s">
        <v>176</v>
      </c>
      <c r="C2341" s="216">
        <v>41193</v>
      </c>
      <c r="D2341" s="216">
        <v>41449</v>
      </c>
      <c r="E2341">
        <v>2013</v>
      </c>
      <c r="F2341">
        <v>3</v>
      </c>
      <c r="G2341">
        <v>12</v>
      </c>
      <c r="H2341" s="138">
        <v>36.378916199999999</v>
      </c>
      <c r="I2341">
        <v>2.1105</v>
      </c>
      <c r="J2341" s="14" t="s">
        <v>17</v>
      </c>
      <c r="K2341" s="14" t="s">
        <v>17</v>
      </c>
      <c r="L2341" s="14">
        <v>5.19</v>
      </c>
      <c r="M2341" s="14" t="s">
        <v>17</v>
      </c>
      <c r="N2341" s="14">
        <v>153.34979999999999</v>
      </c>
      <c r="O2341" s="14">
        <v>374.76400000000001</v>
      </c>
      <c r="P2341" s="14">
        <v>9.9000000000000005E-2</v>
      </c>
      <c r="Q2341" s="14">
        <v>0.999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0.28323999999999999</v>
      </c>
      <c r="Y2341" s="14">
        <v>89</v>
      </c>
      <c r="Z2341" s="454">
        <v>0.57103999999999999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143</v>
      </c>
      <c r="B2342" s="129" t="s">
        <v>176</v>
      </c>
      <c r="C2342" s="216">
        <v>41193</v>
      </c>
      <c r="D2342" s="216">
        <v>41449</v>
      </c>
      <c r="E2342">
        <v>2013</v>
      </c>
      <c r="F2342">
        <v>3</v>
      </c>
      <c r="G2342">
        <v>13</v>
      </c>
      <c r="H2342" s="138">
        <v>34.93669486153847</v>
      </c>
      <c r="I2342">
        <v>2.3778999999999999</v>
      </c>
      <c r="J2342" s="14" t="s">
        <v>17</v>
      </c>
      <c r="K2342" s="14" t="s">
        <v>17</v>
      </c>
      <c r="L2342" s="14">
        <v>4.87</v>
      </c>
      <c r="M2342" s="14" t="s">
        <v>17</v>
      </c>
      <c r="N2342" s="14">
        <v>165.3955</v>
      </c>
      <c r="O2342" s="14">
        <v>575.495</v>
      </c>
      <c r="P2342" s="14">
        <v>0.10199999999999999</v>
      </c>
      <c r="Q2342" s="14">
        <v>0.97299999999999998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0.47282999999999997</v>
      </c>
      <c r="Y2342" s="14">
        <v>89</v>
      </c>
      <c r="Z2342" s="454">
        <v>0.57655499999999993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143</v>
      </c>
      <c r="B2343" s="129" t="s">
        <v>176</v>
      </c>
      <c r="C2343" s="216">
        <v>41193</v>
      </c>
      <c r="D2343" s="216">
        <v>41449</v>
      </c>
      <c r="E2343">
        <v>2013</v>
      </c>
      <c r="F2343">
        <v>3</v>
      </c>
      <c r="G2343">
        <v>14</v>
      </c>
      <c r="H2343" s="138">
        <v>42.510555830769228</v>
      </c>
      <c r="I2343">
        <v>1.9803999999999999</v>
      </c>
      <c r="J2343" s="14" t="s">
        <v>17</v>
      </c>
      <c r="K2343" s="14" t="s">
        <v>17</v>
      </c>
      <c r="L2343" s="14">
        <v>5.39</v>
      </c>
      <c r="M2343" s="14" t="s">
        <v>17</v>
      </c>
      <c r="N2343" s="14">
        <v>72.991540000000001</v>
      </c>
      <c r="O2343" s="14">
        <v>443.0865</v>
      </c>
      <c r="P2343" s="14">
        <v>9.8000000000000004E-2</v>
      </c>
      <c r="Q2343" s="14">
        <v>0.92700000000000005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0.40846499999999997</v>
      </c>
      <c r="Y2343" s="14">
        <v>89</v>
      </c>
      <c r="Z2343" s="454">
        <v>0.53713499999999992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143</v>
      </c>
      <c r="B2344" s="129" t="s">
        <v>176</v>
      </c>
      <c r="C2344" s="216">
        <v>41193</v>
      </c>
      <c r="D2344" s="216">
        <v>41449</v>
      </c>
      <c r="E2344">
        <v>2013</v>
      </c>
      <c r="F2344">
        <v>4</v>
      </c>
      <c r="G2344">
        <v>1</v>
      </c>
      <c r="H2344" s="138">
        <v>25.813484273076924</v>
      </c>
      <c r="I2344">
        <v>1.9617</v>
      </c>
      <c r="J2344" s="14" t="s">
        <v>17</v>
      </c>
      <c r="K2344" s="14" t="s">
        <v>17</v>
      </c>
      <c r="L2344" s="14">
        <v>6.16</v>
      </c>
      <c r="M2344" s="14" t="s">
        <v>17</v>
      </c>
      <c r="N2344" s="14">
        <v>35.659910000000004</v>
      </c>
      <c r="O2344" s="14">
        <v>398.06650000000002</v>
      </c>
      <c r="P2344" s="14">
        <v>8.6999999999999994E-2</v>
      </c>
      <c r="Q2344" s="14">
        <v>0.83399999999999996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0.37942500000000001</v>
      </c>
      <c r="Y2344" s="14">
        <v>89</v>
      </c>
      <c r="Z2344" s="454">
        <v>0.34524500000000002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143</v>
      </c>
      <c r="B2345" s="129" t="s">
        <v>176</v>
      </c>
      <c r="C2345" s="216">
        <v>41193</v>
      </c>
      <c r="D2345" s="216">
        <v>41449</v>
      </c>
      <c r="E2345">
        <v>2013</v>
      </c>
      <c r="F2345">
        <v>4</v>
      </c>
      <c r="G2345">
        <v>2</v>
      </c>
      <c r="H2345" s="138">
        <v>26.384216607692309</v>
      </c>
      <c r="I2345">
        <v>1.9685999999999999</v>
      </c>
      <c r="J2345" s="14" t="s">
        <v>17</v>
      </c>
      <c r="K2345" s="14" t="s">
        <v>17</v>
      </c>
      <c r="L2345" s="14">
        <v>5.97</v>
      </c>
      <c r="M2345" s="14" t="s">
        <v>17</v>
      </c>
      <c r="N2345" s="14">
        <v>128.8603</v>
      </c>
      <c r="O2345" s="14">
        <v>576.41</v>
      </c>
      <c r="P2345" s="14">
        <v>8.6999999999999994E-2</v>
      </c>
      <c r="Q2345" s="14">
        <v>0.85499999999999998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0.316575</v>
      </c>
      <c r="Y2345" s="14">
        <v>89</v>
      </c>
      <c r="Z2345" s="454">
        <v>0.35446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143</v>
      </c>
      <c r="B2346" s="129" t="s">
        <v>176</v>
      </c>
      <c r="C2346" s="216">
        <v>41193</v>
      </c>
      <c r="D2346" s="216">
        <v>41449</v>
      </c>
      <c r="E2346">
        <v>2013</v>
      </c>
      <c r="F2346">
        <v>4</v>
      </c>
      <c r="G2346">
        <v>3</v>
      </c>
      <c r="H2346" s="138">
        <v>22.456409313461538</v>
      </c>
      <c r="I2346">
        <v>2.0163000000000002</v>
      </c>
      <c r="J2346" s="14" t="s">
        <v>17</v>
      </c>
      <c r="K2346" s="14" t="s">
        <v>17</v>
      </c>
      <c r="L2346" s="14">
        <v>5.81</v>
      </c>
      <c r="M2346" s="14" t="s">
        <v>17</v>
      </c>
      <c r="N2346" s="14">
        <v>124.28100000000001</v>
      </c>
      <c r="O2346" s="14">
        <v>542.65499999999997</v>
      </c>
      <c r="P2346" s="14">
        <v>9.4E-2</v>
      </c>
      <c r="Q2346" s="14">
        <v>0.82799999999999996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0.39586500000000002</v>
      </c>
      <c r="Y2346" s="14">
        <v>89</v>
      </c>
      <c r="Z2346" s="454">
        <v>0.25945499999999999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143</v>
      </c>
      <c r="B2347" s="129" t="s">
        <v>176</v>
      </c>
      <c r="C2347" s="216">
        <v>41193</v>
      </c>
      <c r="D2347" s="216">
        <v>41449</v>
      </c>
      <c r="E2347">
        <v>2013</v>
      </c>
      <c r="F2347">
        <v>4</v>
      </c>
      <c r="G2347">
        <v>4</v>
      </c>
      <c r="H2347" s="138">
        <v>37.747734749999999</v>
      </c>
      <c r="I2347">
        <v>1.9961</v>
      </c>
      <c r="J2347" s="14" t="s">
        <v>17</v>
      </c>
      <c r="K2347" s="14" t="s">
        <v>17</v>
      </c>
      <c r="L2347" s="14">
        <v>5.57</v>
      </c>
      <c r="M2347" s="14" t="s">
        <v>17</v>
      </c>
      <c r="N2347" s="14">
        <v>110.6425</v>
      </c>
      <c r="O2347" s="14">
        <v>560.54499999999996</v>
      </c>
      <c r="P2347" s="14">
        <v>0.10100000000000001</v>
      </c>
      <c r="Q2347" s="14">
        <v>0.94099999999999995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0.33165</v>
      </c>
      <c r="Y2347" s="14">
        <v>89</v>
      </c>
      <c r="Z2347" s="454">
        <v>0.56214000000000008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143</v>
      </c>
      <c r="B2348" s="129" t="s">
        <v>176</v>
      </c>
      <c r="C2348" s="216">
        <v>41193</v>
      </c>
      <c r="D2348" s="216">
        <v>41449</v>
      </c>
      <c r="E2348">
        <v>2013</v>
      </c>
      <c r="F2348">
        <v>4</v>
      </c>
      <c r="G2348">
        <v>5</v>
      </c>
      <c r="H2348" s="138">
        <v>32.472053307692306</v>
      </c>
      <c r="I2348">
        <v>2.1269</v>
      </c>
      <c r="J2348" s="14" t="s">
        <v>17</v>
      </c>
      <c r="K2348" s="14" t="s">
        <v>17</v>
      </c>
      <c r="L2348" s="14">
        <v>5.3</v>
      </c>
      <c r="M2348" s="14" t="s">
        <v>17</v>
      </c>
      <c r="N2348" s="14">
        <v>123.58410000000001</v>
      </c>
      <c r="O2348" s="14">
        <v>574.74</v>
      </c>
      <c r="P2348" s="14">
        <v>8.4000000000000005E-2</v>
      </c>
      <c r="Q2348" s="14">
        <v>0.89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0.31131999999999999</v>
      </c>
      <c r="Y2348" s="14">
        <v>89</v>
      </c>
      <c r="Z2348" s="454">
        <v>0.41912499999999997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143</v>
      </c>
      <c r="B2349" s="129" t="s">
        <v>176</v>
      </c>
      <c r="C2349" s="216">
        <v>41193</v>
      </c>
      <c r="D2349" s="216">
        <v>41449</v>
      </c>
      <c r="E2349">
        <v>2013</v>
      </c>
      <c r="F2349">
        <v>4</v>
      </c>
      <c r="G2349">
        <v>6</v>
      </c>
      <c r="H2349" s="138">
        <v>35.52839882307692</v>
      </c>
      <c r="I2349">
        <v>2.1631999999999998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61.194740000000003</v>
      </c>
      <c r="O2349" s="14">
        <v>594.67499999999995</v>
      </c>
      <c r="P2349" s="14">
        <v>0.108</v>
      </c>
      <c r="Q2349" s="14">
        <v>0.95599999999999996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0.30462</v>
      </c>
      <c r="Y2349" s="14">
        <v>89</v>
      </c>
      <c r="Z2349" s="454">
        <v>0.45569500000000002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143</v>
      </c>
      <c r="B2350" s="129" t="s">
        <v>176</v>
      </c>
      <c r="C2350" s="216">
        <v>41193</v>
      </c>
      <c r="D2350" s="216">
        <v>41449</v>
      </c>
      <c r="E2350">
        <v>2013</v>
      </c>
      <c r="F2350">
        <v>4</v>
      </c>
      <c r="G2350">
        <v>7</v>
      </c>
      <c r="H2350" s="138">
        <v>40.130068846153854</v>
      </c>
      <c r="I2350">
        <v>2.3395000000000001</v>
      </c>
      <c r="J2350" s="14" t="s">
        <v>17</v>
      </c>
      <c r="K2350" s="14" t="s">
        <v>17</v>
      </c>
      <c r="L2350" s="14">
        <v>5.04</v>
      </c>
      <c r="M2350" s="14" t="s">
        <v>17</v>
      </c>
      <c r="N2350" s="14">
        <v>106.46129999999999</v>
      </c>
      <c r="O2350" s="14">
        <v>538.16999999999996</v>
      </c>
      <c r="P2350" s="14">
        <v>9.1999999999999998E-2</v>
      </c>
      <c r="Q2350" s="14">
        <v>0.91600000000000004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0.30599500000000002</v>
      </c>
      <c r="Y2350" s="14">
        <v>89</v>
      </c>
      <c r="Z2350" s="454">
        <v>0.59397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143</v>
      </c>
      <c r="B2351" s="129" t="s">
        <v>176</v>
      </c>
      <c r="C2351" s="216">
        <v>41193</v>
      </c>
      <c r="D2351" s="216">
        <v>41449</v>
      </c>
      <c r="E2351">
        <v>2013</v>
      </c>
      <c r="F2351">
        <v>4</v>
      </c>
      <c r="G2351">
        <v>8</v>
      </c>
      <c r="H2351" s="138">
        <v>37.449440896153845</v>
      </c>
      <c r="I2351">
        <v>2.0992000000000002</v>
      </c>
      <c r="J2351" s="14" t="s">
        <v>17</v>
      </c>
      <c r="K2351" s="14" t="s">
        <v>17</v>
      </c>
      <c r="L2351" s="14">
        <v>5.85</v>
      </c>
      <c r="M2351" s="14" t="s">
        <v>17</v>
      </c>
      <c r="N2351" s="14">
        <v>27.24785</v>
      </c>
      <c r="O2351" s="14">
        <v>470.12700000000001</v>
      </c>
      <c r="P2351" s="14">
        <v>0.104</v>
      </c>
      <c r="Q2351" s="14">
        <v>0.96499999999999997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0.36191000000000001</v>
      </c>
      <c r="Y2351" s="14">
        <v>89</v>
      </c>
      <c r="Z2351" s="454">
        <v>0.35833000000000004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143</v>
      </c>
      <c r="B2352" s="129" t="s">
        <v>176</v>
      </c>
      <c r="C2352" s="216">
        <v>41193</v>
      </c>
      <c r="D2352" s="216">
        <v>41449</v>
      </c>
      <c r="E2352">
        <v>2013</v>
      </c>
      <c r="F2352">
        <v>4</v>
      </c>
      <c r="G2352">
        <v>9</v>
      </c>
      <c r="H2352" s="138">
        <v>36.402191480769233</v>
      </c>
      <c r="I2352">
        <v>2.0836999999999999</v>
      </c>
      <c r="J2352" s="14" t="s">
        <v>17</v>
      </c>
      <c r="K2352" s="14" t="s">
        <v>17</v>
      </c>
      <c r="L2352" s="14">
        <v>5.32</v>
      </c>
      <c r="M2352" s="14" t="s">
        <v>17</v>
      </c>
      <c r="N2352" s="14">
        <v>61.244520000000001</v>
      </c>
      <c r="O2352" s="14">
        <v>597.98</v>
      </c>
      <c r="P2352" s="14">
        <v>0.106</v>
      </c>
      <c r="Q2352" s="14">
        <v>1.04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0.31856499999999999</v>
      </c>
      <c r="Y2352" s="14">
        <v>89</v>
      </c>
      <c r="Z2352" s="454">
        <v>0.5819700000000001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143</v>
      </c>
      <c r="B2353" s="129" t="s">
        <v>176</v>
      </c>
      <c r="C2353" s="216">
        <v>41193</v>
      </c>
      <c r="D2353" s="216">
        <v>41449</v>
      </c>
      <c r="E2353">
        <v>2013</v>
      </c>
      <c r="F2353">
        <v>4</v>
      </c>
      <c r="G2353">
        <v>10</v>
      </c>
      <c r="H2353" s="138">
        <v>37.565989026923077</v>
      </c>
      <c r="I2353">
        <v>2.2791999999999999</v>
      </c>
      <c r="J2353" s="14" t="s">
        <v>17</v>
      </c>
      <c r="K2353" s="14" t="s">
        <v>17</v>
      </c>
      <c r="L2353" s="14">
        <v>5.29</v>
      </c>
      <c r="M2353" s="14" t="s">
        <v>17</v>
      </c>
      <c r="N2353" s="14">
        <v>146.08260000000001</v>
      </c>
      <c r="O2353" s="14">
        <v>659.51499999999999</v>
      </c>
      <c r="P2353" s="14">
        <v>9.5000000000000001E-2</v>
      </c>
      <c r="Q2353" s="14">
        <v>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0.40928500000000001</v>
      </c>
      <c r="Y2353" s="14">
        <v>89</v>
      </c>
      <c r="Z2353" s="454">
        <v>0.52521499999999999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143</v>
      </c>
      <c r="B2354" s="129" t="s">
        <v>176</v>
      </c>
      <c r="C2354" s="216">
        <v>41193</v>
      </c>
      <c r="D2354" s="216">
        <v>41449</v>
      </c>
      <c r="E2354">
        <v>2013</v>
      </c>
      <c r="F2354">
        <v>4</v>
      </c>
      <c r="G2354">
        <v>11</v>
      </c>
      <c r="H2354" s="138">
        <v>45.327702496153847</v>
      </c>
      <c r="I2354">
        <v>2.1389999999999998</v>
      </c>
      <c r="J2354" s="14" t="s">
        <v>17</v>
      </c>
      <c r="K2354" s="14" t="s">
        <v>17</v>
      </c>
      <c r="L2354" s="14">
        <v>5.65</v>
      </c>
      <c r="M2354" s="14" t="s">
        <v>17</v>
      </c>
      <c r="N2354" s="14">
        <v>139.11410000000001</v>
      </c>
      <c r="O2354" s="14">
        <v>603.63499999999999</v>
      </c>
      <c r="P2354" s="14">
        <v>0.105</v>
      </c>
      <c r="Q2354" s="14">
        <v>1.1000000000000001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0.42839499999999997</v>
      </c>
      <c r="Y2354" s="14">
        <v>89</v>
      </c>
      <c r="Z2354" s="454">
        <v>0.50634999999999997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143</v>
      </c>
      <c r="B2355" s="129" t="s">
        <v>176</v>
      </c>
      <c r="C2355" s="216">
        <v>41193</v>
      </c>
      <c r="D2355" s="216">
        <v>41449</v>
      </c>
      <c r="E2355">
        <v>2013</v>
      </c>
      <c r="F2355">
        <v>4</v>
      </c>
      <c r="G2355">
        <v>12</v>
      </c>
      <c r="H2355" s="138">
        <v>44.894988346153845</v>
      </c>
      <c r="I2355">
        <v>1.9917</v>
      </c>
      <c r="J2355" s="14" t="s">
        <v>17</v>
      </c>
      <c r="K2355" s="14" t="s">
        <v>17</v>
      </c>
      <c r="L2355" s="14">
        <v>5.27</v>
      </c>
      <c r="M2355" s="14" t="s">
        <v>17</v>
      </c>
      <c r="N2355" s="14">
        <v>116.6155</v>
      </c>
      <c r="O2355" s="14">
        <v>412.83</v>
      </c>
      <c r="P2355" s="14">
        <v>0.1</v>
      </c>
      <c r="Q2355" s="14">
        <v>0.98299999999999998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0.30656</v>
      </c>
      <c r="Y2355" s="14">
        <v>89</v>
      </c>
      <c r="Z2355" s="454">
        <v>0.48671500000000001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143</v>
      </c>
      <c r="B2356" s="129" t="s">
        <v>176</v>
      </c>
      <c r="C2356" s="216">
        <v>41193</v>
      </c>
      <c r="D2356" s="216">
        <v>41449</v>
      </c>
      <c r="E2356">
        <v>2013</v>
      </c>
      <c r="F2356">
        <v>4</v>
      </c>
      <c r="G2356">
        <v>13</v>
      </c>
      <c r="H2356" s="138">
        <v>40.360224807692305</v>
      </c>
      <c r="I2356">
        <v>2.5024000000000002</v>
      </c>
      <c r="J2356" s="14" t="s">
        <v>17</v>
      </c>
      <c r="K2356" s="14" t="s">
        <v>17</v>
      </c>
      <c r="L2356" s="14">
        <v>4.7</v>
      </c>
      <c r="M2356" s="14" t="s">
        <v>17</v>
      </c>
      <c r="N2356" s="14">
        <v>177.99719999999999</v>
      </c>
      <c r="O2356" s="14">
        <v>744.43499999999995</v>
      </c>
      <c r="P2356" s="14">
        <v>0.123</v>
      </c>
      <c r="Q2356" s="14">
        <v>1.1399999999999999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0.29415999999999998</v>
      </c>
      <c r="Y2356" s="14">
        <v>89</v>
      </c>
      <c r="Z2356" s="454">
        <v>0.55149499999999996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143</v>
      </c>
      <c r="B2357" s="129" t="s">
        <v>176</v>
      </c>
      <c r="C2357" s="216">
        <v>41193</v>
      </c>
      <c r="D2357" s="216">
        <v>41449</v>
      </c>
      <c r="E2357">
        <v>2013</v>
      </c>
      <c r="F2357">
        <v>4</v>
      </c>
      <c r="G2357">
        <v>14</v>
      </c>
      <c r="H2357" s="138">
        <v>40.040521632692311</v>
      </c>
      <c r="I2357">
        <v>2.0840999999999998</v>
      </c>
      <c r="J2357" s="143" t="s">
        <v>17</v>
      </c>
      <c r="K2357" s="14" t="s">
        <v>17</v>
      </c>
      <c r="L2357" s="14">
        <v>5.64</v>
      </c>
      <c r="M2357" s="14" t="s">
        <v>17</v>
      </c>
      <c r="N2357" s="14">
        <v>71.498270000000005</v>
      </c>
      <c r="O2357" s="14">
        <v>477.61099999999999</v>
      </c>
      <c r="P2357" s="14">
        <v>0.10199999999999999</v>
      </c>
      <c r="Q2357" s="14">
        <v>0.88300000000000001</v>
      </c>
      <c r="R2357" s="14" t="s">
        <v>17</v>
      </c>
      <c r="S2357" s="14" t="s">
        <v>17</v>
      </c>
      <c r="T2357" s="14" t="s">
        <v>17</v>
      </c>
      <c r="U2357" s="14" t="s">
        <v>17</v>
      </c>
      <c r="V2357" s="14" t="s">
        <v>17</v>
      </c>
      <c r="W2357" s="14" t="s">
        <v>17</v>
      </c>
      <c r="X2357" s="140">
        <v>0.46953</v>
      </c>
      <c r="Y2357" s="14">
        <v>89</v>
      </c>
      <c r="Z2357" s="454">
        <v>0.49115999999999999</v>
      </c>
      <c r="AA2357" s="14">
        <v>110</v>
      </c>
      <c r="AB2357" s="143" t="s">
        <v>17</v>
      </c>
      <c r="AC2357" s="143" t="s">
        <v>17</v>
      </c>
      <c r="AD2357" s="143" t="s">
        <v>17</v>
      </c>
      <c r="AE2357" s="143" t="s">
        <v>17</v>
      </c>
    </row>
    <row r="2358" spans="1:31" ht="15">
      <c r="A2358" t="s">
        <v>143</v>
      </c>
      <c r="B2358" s="129" t="s">
        <v>261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1</v>
      </c>
      <c r="H2358">
        <v>30.13545512</v>
      </c>
      <c r="I2358" s="319">
        <v>1.8589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0.26241500000000001</v>
      </c>
      <c r="U2358" s="14">
        <v>63</v>
      </c>
      <c r="V2358" s="14" t="s">
        <v>17</v>
      </c>
      <c r="W2358" s="14" t="s">
        <v>17</v>
      </c>
      <c r="X2358" s="455">
        <v>0.34931000000000001</v>
      </c>
      <c r="Y2358" s="14">
        <v>76</v>
      </c>
      <c r="Z2358" s="454">
        <v>0.40561000000000003</v>
      </c>
      <c r="AA2358" s="14">
        <v>94</v>
      </c>
      <c r="AB2358" s="454">
        <v>0.33857500000000001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143</v>
      </c>
      <c r="B2359" s="129" t="s">
        <v>261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2</v>
      </c>
      <c r="H2359">
        <v>21.68158163</v>
      </c>
      <c r="I2359" s="319">
        <v>1.8205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0.25616499999999998</v>
      </c>
      <c r="U2359" s="14">
        <v>63</v>
      </c>
      <c r="V2359" s="14" t="s">
        <v>17</v>
      </c>
      <c r="W2359" s="14" t="s">
        <v>17</v>
      </c>
      <c r="X2359" s="455">
        <v>0.31590499999999999</v>
      </c>
      <c r="Y2359" s="14">
        <v>76</v>
      </c>
      <c r="Z2359" s="454">
        <v>0.29661999999999999</v>
      </c>
      <c r="AA2359" s="14">
        <v>94</v>
      </c>
      <c r="AB2359" s="454">
        <v>0.25162000000000001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143</v>
      </c>
      <c r="B2360" s="129" t="s">
        <v>261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3</v>
      </c>
      <c r="H2360">
        <v>34.337514499999997</v>
      </c>
      <c r="I2360" s="319">
        <v>1.8732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0.25662499999999999</v>
      </c>
      <c r="U2360" s="14">
        <v>63</v>
      </c>
      <c r="V2360" s="14" t="s">
        <v>17</v>
      </c>
      <c r="W2360" s="14" t="s">
        <v>17</v>
      </c>
      <c r="X2360" s="455">
        <v>0.36593500000000001</v>
      </c>
      <c r="Y2360" s="14">
        <v>76</v>
      </c>
      <c r="Z2360" s="454">
        <v>0.43830999999999998</v>
      </c>
      <c r="AA2360" s="14">
        <v>94</v>
      </c>
      <c r="AB2360" s="454">
        <v>0.36940499999999998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143</v>
      </c>
      <c r="B2361" s="129" t="s">
        <v>261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4</v>
      </c>
      <c r="H2361">
        <v>28.17988965</v>
      </c>
      <c r="I2361" s="319">
        <v>2.0661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0.23958499999999999</v>
      </c>
      <c r="U2361" s="14">
        <v>63</v>
      </c>
      <c r="V2361" s="14" t="s">
        <v>17</v>
      </c>
      <c r="W2361" s="14" t="s">
        <v>17</v>
      </c>
      <c r="X2361" s="455">
        <v>0.354995</v>
      </c>
      <c r="Y2361" s="14">
        <v>76</v>
      </c>
      <c r="Z2361" s="454">
        <v>0.43867499999999998</v>
      </c>
      <c r="AA2361" s="14">
        <v>94</v>
      </c>
      <c r="AB2361" s="454">
        <v>0.376855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143</v>
      </c>
      <c r="B2362" s="129" t="s">
        <v>261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5</v>
      </c>
      <c r="H2362">
        <v>24.993936380000001</v>
      </c>
      <c r="I2362" s="319">
        <v>2.6145999999999998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0.21964</v>
      </c>
      <c r="U2362" s="14">
        <v>63</v>
      </c>
      <c r="V2362" s="14" t="s">
        <v>17</v>
      </c>
      <c r="W2362" s="14" t="s">
        <v>17</v>
      </c>
      <c r="X2362" s="455">
        <v>0.290045</v>
      </c>
      <c r="Y2362" s="14">
        <v>76</v>
      </c>
      <c r="Z2362" s="454">
        <v>0.46332499999999999</v>
      </c>
      <c r="AA2362" s="14">
        <v>94</v>
      </c>
      <c r="AB2362" s="454">
        <v>0.46064499999999997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143</v>
      </c>
      <c r="B2363" s="129" t="s">
        <v>261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6</v>
      </c>
      <c r="H2363">
        <v>24.948221419999999</v>
      </c>
      <c r="I2363" s="319">
        <v>2.7431999999999999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0.21471499999999999</v>
      </c>
      <c r="U2363" s="14">
        <v>63</v>
      </c>
      <c r="V2363" s="14" t="s">
        <v>17</v>
      </c>
      <c r="W2363" s="14" t="s">
        <v>17</v>
      </c>
      <c r="X2363" s="455">
        <v>0.28036</v>
      </c>
      <c r="Y2363" s="14">
        <v>76</v>
      </c>
      <c r="Z2363" s="454">
        <v>0.48846999999999996</v>
      </c>
      <c r="AA2363" s="14">
        <v>94</v>
      </c>
      <c r="AB2363" s="454">
        <v>0.49867000000000006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143</v>
      </c>
      <c r="B2364" s="129" t="s">
        <v>261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7</v>
      </c>
      <c r="H2364">
        <v>25.251993779999999</v>
      </c>
      <c r="I2364" s="319">
        <v>2.9064999999999999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0.19378999999999999</v>
      </c>
      <c r="U2364" s="14">
        <v>63</v>
      </c>
      <c r="V2364" s="14" t="s">
        <v>17</v>
      </c>
      <c r="W2364" s="14" t="s">
        <v>17</v>
      </c>
      <c r="X2364" s="455">
        <v>0.23136499999999999</v>
      </c>
      <c r="Y2364" s="14">
        <v>76</v>
      </c>
      <c r="Z2364" s="454">
        <v>0.36637500000000001</v>
      </c>
      <c r="AA2364" s="14">
        <v>94</v>
      </c>
      <c r="AB2364" s="454">
        <v>0.41686500000000004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143</v>
      </c>
      <c r="B2365" s="129" t="s">
        <v>261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8</v>
      </c>
      <c r="H2365">
        <v>20.503955869999999</v>
      </c>
      <c r="I2365" s="319">
        <v>2.7465000000000002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0.20760499999999998</v>
      </c>
      <c r="U2365" s="14">
        <v>63</v>
      </c>
      <c r="V2365" s="14" t="s">
        <v>17</v>
      </c>
      <c r="W2365" s="14" t="s">
        <v>17</v>
      </c>
      <c r="X2365" s="455">
        <v>0.25758999999999999</v>
      </c>
      <c r="Y2365" s="14">
        <v>76</v>
      </c>
      <c r="Z2365" s="454">
        <v>0.33732000000000001</v>
      </c>
      <c r="AA2365" s="14">
        <v>94</v>
      </c>
      <c r="AB2365" s="454">
        <v>0.35977999999999999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143</v>
      </c>
      <c r="B2366" s="129" t="s">
        <v>261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9</v>
      </c>
      <c r="H2366">
        <v>27.20184828</v>
      </c>
      <c r="I2366" s="319">
        <v>2.4618000000000002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0.2207925</v>
      </c>
      <c r="U2366" s="14">
        <v>63</v>
      </c>
      <c r="V2366" s="14" t="s">
        <v>17</v>
      </c>
      <c r="W2366" s="14" t="s">
        <v>17</v>
      </c>
      <c r="X2366" s="455">
        <v>0.28875000000000001</v>
      </c>
      <c r="Y2366" s="14">
        <v>76</v>
      </c>
      <c r="Z2366" s="454">
        <v>0.47026499999999999</v>
      </c>
      <c r="AA2366" s="14">
        <v>94</v>
      </c>
      <c r="AB2366" s="454">
        <v>0.47784000000000004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143</v>
      </c>
      <c r="B2367" s="129" t="s">
        <v>261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10</v>
      </c>
      <c r="H2367">
        <v>24.41035175</v>
      </c>
      <c r="I2367" s="319">
        <v>2.4243999999999999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0.22143000000000002</v>
      </c>
      <c r="U2367" s="14">
        <v>63</v>
      </c>
      <c r="V2367" s="14" t="s">
        <v>17</v>
      </c>
      <c r="W2367" s="14" t="s">
        <v>17</v>
      </c>
      <c r="X2367" s="455">
        <v>0.29244999999999999</v>
      </c>
      <c r="Y2367" s="14">
        <v>76</v>
      </c>
      <c r="Z2367" s="454">
        <v>0.49466499999999997</v>
      </c>
      <c r="AA2367" s="14">
        <v>94</v>
      </c>
      <c r="AB2367" s="454">
        <v>0.47974499999999998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143</v>
      </c>
      <c r="B2368" s="129" t="s">
        <v>261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11</v>
      </c>
      <c r="H2368">
        <v>28.141238529999999</v>
      </c>
      <c r="I2368" s="319">
        <v>2.7591999999999999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0.19053</v>
      </c>
      <c r="U2368" s="14">
        <v>63</v>
      </c>
      <c r="V2368" s="14" t="s">
        <v>17</v>
      </c>
      <c r="W2368" s="14" t="s">
        <v>17</v>
      </c>
      <c r="X2368" s="455">
        <v>0.27397499999999997</v>
      </c>
      <c r="Y2368" s="14">
        <v>76</v>
      </c>
      <c r="Z2368" s="454">
        <v>0.47750999999999999</v>
      </c>
      <c r="AA2368" s="14">
        <v>94</v>
      </c>
      <c r="AB2368" s="454">
        <v>0.53464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143</v>
      </c>
      <c r="B2369" s="129" t="s">
        <v>261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12</v>
      </c>
      <c r="H2369">
        <v>25.601342880000001</v>
      </c>
      <c r="I2369" s="319">
        <v>2.9146000000000001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0.192495</v>
      </c>
      <c r="U2369" s="14">
        <v>63</v>
      </c>
      <c r="V2369" s="14" t="s">
        <v>17</v>
      </c>
      <c r="W2369" s="14" t="s">
        <v>17</v>
      </c>
      <c r="X2369" s="455">
        <v>0.25768999999999997</v>
      </c>
      <c r="Y2369" s="14">
        <v>76</v>
      </c>
      <c r="Z2369" s="454">
        <v>0.429475</v>
      </c>
      <c r="AA2369" s="14">
        <v>94</v>
      </c>
      <c r="AB2369" s="454">
        <v>0.49059000000000003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143</v>
      </c>
      <c r="B2370" s="129" t="s">
        <v>261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13</v>
      </c>
      <c r="H2370">
        <v>28.185194339999999</v>
      </c>
      <c r="I2370" s="319">
        <v>2.8866999999999998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0.196635</v>
      </c>
      <c r="U2370" s="14">
        <v>63</v>
      </c>
      <c r="V2370" s="14" t="s">
        <v>17</v>
      </c>
      <c r="W2370" s="14" t="s">
        <v>17</v>
      </c>
      <c r="X2370" s="455">
        <v>0.24978499999999998</v>
      </c>
      <c r="Y2370" s="14">
        <v>76</v>
      </c>
      <c r="Z2370" s="454">
        <v>0.42194999999999999</v>
      </c>
      <c r="AA2370" s="14">
        <v>94</v>
      </c>
      <c r="AB2370" s="454">
        <v>0.47409000000000001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143</v>
      </c>
      <c r="B2371" s="129" t="s">
        <v>261</v>
      </c>
      <c r="C2371" s="216">
        <v>41571</v>
      </c>
      <c r="D2371" s="216">
        <v>41807</v>
      </c>
      <c r="E2371" s="215">
        <v>2014</v>
      </c>
      <c r="F2371" s="215">
        <v>1</v>
      </c>
      <c r="G2371" s="215">
        <v>14</v>
      </c>
      <c r="H2371">
        <v>26.683549200000002</v>
      </c>
      <c r="I2371" s="319">
        <v>2.3515000000000001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0.21586</v>
      </c>
      <c r="U2371" s="14">
        <v>63</v>
      </c>
      <c r="V2371" s="14" t="s">
        <v>17</v>
      </c>
      <c r="W2371" s="14" t="s">
        <v>17</v>
      </c>
      <c r="X2371" s="455">
        <v>0.28640500000000002</v>
      </c>
      <c r="Y2371" s="14">
        <v>76</v>
      </c>
      <c r="Z2371" s="454">
        <v>0.46218499999999996</v>
      </c>
      <c r="AA2371" s="14">
        <v>94</v>
      </c>
      <c r="AB2371" s="454">
        <v>0.482375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143</v>
      </c>
      <c r="B2372" s="129" t="s">
        <v>261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1</v>
      </c>
      <c r="H2372">
        <v>29.780746879999999</v>
      </c>
      <c r="I2372" s="319">
        <v>2.0198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0.25386500000000001</v>
      </c>
      <c r="U2372" s="14">
        <v>63</v>
      </c>
      <c r="V2372" s="14" t="s">
        <v>17</v>
      </c>
      <c r="W2372" s="14" t="s">
        <v>17</v>
      </c>
      <c r="X2372" s="455">
        <v>0.34026000000000001</v>
      </c>
      <c r="Y2372" s="14">
        <v>76</v>
      </c>
      <c r="Z2372" s="454">
        <v>0.36346000000000001</v>
      </c>
      <c r="AA2372" s="14">
        <v>94</v>
      </c>
      <c r="AB2372" s="454">
        <v>0.31342500000000001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143</v>
      </c>
      <c r="B2373" s="129" t="s">
        <v>261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2</v>
      </c>
      <c r="H2373">
        <v>33.298319489999997</v>
      </c>
      <c r="I2373" s="319">
        <v>1.8684000000000001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0.26158500000000001</v>
      </c>
      <c r="U2373" s="14">
        <v>63</v>
      </c>
      <c r="V2373" s="14" t="s">
        <v>17</v>
      </c>
      <c r="W2373" s="14" t="s">
        <v>17</v>
      </c>
      <c r="X2373" s="455">
        <v>0.36617</v>
      </c>
      <c r="Y2373" s="14">
        <v>76</v>
      </c>
      <c r="Z2373" s="454">
        <v>0.47414999999999996</v>
      </c>
      <c r="AA2373" s="14">
        <v>94</v>
      </c>
      <c r="AB2373" s="454">
        <v>0.41569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143</v>
      </c>
      <c r="B2374" s="129" t="s">
        <v>261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3</v>
      </c>
      <c r="H2374">
        <v>32.0129351</v>
      </c>
      <c r="I2374" s="319">
        <v>1.9268000000000001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0.25164500000000001</v>
      </c>
      <c r="U2374" s="14">
        <v>63</v>
      </c>
      <c r="V2374" s="14" t="s">
        <v>17</v>
      </c>
      <c r="W2374" s="14" t="s">
        <v>17</v>
      </c>
      <c r="X2374" s="455">
        <v>0.34373500000000001</v>
      </c>
      <c r="Y2374" s="14">
        <v>76</v>
      </c>
      <c r="Z2374" s="454">
        <v>0.40556000000000003</v>
      </c>
      <c r="AA2374" s="14">
        <v>94</v>
      </c>
      <c r="AB2374" s="454">
        <v>0.3347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143</v>
      </c>
      <c r="B2375" s="129" t="s">
        <v>261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4</v>
      </c>
      <c r="H2375">
        <v>28.59327824</v>
      </c>
      <c r="I2375" s="319">
        <v>2.0623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0.25953500000000002</v>
      </c>
      <c r="U2375" s="14">
        <v>63</v>
      </c>
      <c r="V2375" s="14" t="s">
        <v>17</v>
      </c>
      <c r="W2375" s="14" t="s">
        <v>17</v>
      </c>
      <c r="X2375" s="455">
        <v>0.39406000000000002</v>
      </c>
      <c r="Y2375" s="14">
        <v>76</v>
      </c>
      <c r="Z2375" s="454">
        <v>0.51515500000000003</v>
      </c>
      <c r="AA2375" s="14">
        <v>94</v>
      </c>
      <c r="AB2375" s="454">
        <v>0.44877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143</v>
      </c>
      <c r="B2376" s="129" t="s">
        <v>261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5</v>
      </c>
      <c r="H2376">
        <v>26.437789129999999</v>
      </c>
      <c r="I2376" s="319">
        <v>2.5720000000000001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0.21354000000000001</v>
      </c>
      <c r="U2376" s="14">
        <v>63</v>
      </c>
      <c r="V2376" s="14" t="s">
        <v>17</v>
      </c>
      <c r="W2376" s="14" t="s">
        <v>17</v>
      </c>
      <c r="X2376" s="455">
        <v>0.31713999999999998</v>
      </c>
      <c r="Y2376" s="14">
        <v>76</v>
      </c>
      <c r="Z2376" s="454">
        <v>0.52464</v>
      </c>
      <c r="AA2376" s="14">
        <v>94</v>
      </c>
      <c r="AB2376" s="454">
        <v>0.52916000000000007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143</v>
      </c>
      <c r="B2377" s="129" t="s">
        <v>261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6</v>
      </c>
      <c r="H2377">
        <v>27.817767830000001</v>
      </c>
      <c r="I2377" s="319">
        <v>2.5327000000000002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0.17680499999999999</v>
      </c>
      <c r="U2377" s="14">
        <v>63</v>
      </c>
      <c r="V2377" s="14" t="s">
        <v>17</v>
      </c>
      <c r="W2377" s="14" t="s">
        <v>17</v>
      </c>
      <c r="X2377" s="455">
        <v>0.233795</v>
      </c>
      <c r="Y2377" s="14">
        <v>76</v>
      </c>
      <c r="Z2377" s="454">
        <v>0.38170999999999999</v>
      </c>
      <c r="AA2377" s="14">
        <v>94</v>
      </c>
      <c r="AB2377" s="454">
        <v>0.48110999999999998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143</v>
      </c>
      <c r="B2378" s="129" t="s">
        <v>261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7</v>
      </c>
      <c r="H2378">
        <v>28.310892160000002</v>
      </c>
      <c r="I2378" s="319">
        <v>2.7372999999999998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0.18465500000000001</v>
      </c>
      <c r="U2378" s="14">
        <v>63</v>
      </c>
      <c r="V2378" s="14" t="s">
        <v>17</v>
      </c>
      <c r="W2378" s="14" t="s">
        <v>17</v>
      </c>
      <c r="X2378" s="455">
        <v>0.21992</v>
      </c>
      <c r="Y2378" s="14">
        <v>76</v>
      </c>
      <c r="Z2378" s="454">
        <v>0.32788499999999998</v>
      </c>
      <c r="AA2378" s="14">
        <v>94</v>
      </c>
      <c r="AB2378" s="454">
        <v>0.42615999999999998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143</v>
      </c>
      <c r="B2379" s="129" t="s">
        <v>261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8</v>
      </c>
      <c r="H2379">
        <v>27.275854209999999</v>
      </c>
      <c r="I2379" s="319" t="s">
        <v>17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0.20094499999999998</v>
      </c>
      <c r="U2379" s="14">
        <v>63</v>
      </c>
      <c r="V2379" s="14" t="s">
        <v>17</v>
      </c>
      <c r="W2379" s="14" t="s">
        <v>17</v>
      </c>
      <c r="X2379" s="455">
        <v>0.270455</v>
      </c>
      <c r="Y2379" s="14">
        <v>76</v>
      </c>
      <c r="Z2379" s="454">
        <v>0.36392999999999998</v>
      </c>
      <c r="AA2379" s="14">
        <v>94</v>
      </c>
      <c r="AB2379" s="454">
        <v>0.36531999999999998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143</v>
      </c>
      <c r="B2380" s="129" t="s">
        <v>261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9</v>
      </c>
      <c r="H2380">
        <v>28.271501780000001</v>
      </c>
      <c r="I2380" s="319">
        <v>2.4224000000000001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0.18993749999999998</v>
      </c>
      <c r="U2380" s="14">
        <v>63</v>
      </c>
      <c r="V2380" s="14" t="s">
        <v>17</v>
      </c>
      <c r="W2380" s="14" t="s">
        <v>17</v>
      </c>
      <c r="X2380" s="455">
        <v>0.24879500000000002</v>
      </c>
      <c r="Y2380" s="14">
        <v>76</v>
      </c>
      <c r="Z2380" s="454">
        <v>0.42137999999999998</v>
      </c>
      <c r="AA2380" s="14">
        <v>94</v>
      </c>
      <c r="AB2380" s="454">
        <v>0.47695500000000002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143</v>
      </c>
      <c r="B2381" s="129" t="s">
        <v>261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10</v>
      </c>
      <c r="H2381">
        <v>30.565298080000002</v>
      </c>
      <c r="I2381" s="319">
        <v>2.6579999999999999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0.201235</v>
      </c>
      <c r="U2381" s="14">
        <v>63</v>
      </c>
      <c r="V2381" s="14" t="s">
        <v>17</v>
      </c>
      <c r="W2381" s="14" t="s">
        <v>17</v>
      </c>
      <c r="X2381" s="455">
        <v>0.28009499999999998</v>
      </c>
      <c r="Y2381" s="14">
        <v>76</v>
      </c>
      <c r="Z2381" s="454">
        <v>0.48302</v>
      </c>
      <c r="AA2381" s="14">
        <v>94</v>
      </c>
      <c r="AB2381" s="454">
        <v>0.51593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143</v>
      </c>
      <c r="B2382" s="129" t="s">
        <v>261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11</v>
      </c>
      <c r="H2382">
        <v>32.071573559999997</v>
      </c>
      <c r="I2382" s="319">
        <v>2.6484999999999999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0.201545</v>
      </c>
      <c r="U2382" s="14">
        <v>63</v>
      </c>
      <c r="V2382" s="14" t="s">
        <v>17</v>
      </c>
      <c r="W2382" s="14" t="s">
        <v>17</v>
      </c>
      <c r="X2382" s="455">
        <v>0.26529999999999998</v>
      </c>
      <c r="Y2382" s="14">
        <v>76</v>
      </c>
      <c r="Z2382" s="454">
        <v>0.47135000000000005</v>
      </c>
      <c r="AA2382" s="14">
        <v>94</v>
      </c>
      <c r="AB2382" s="454">
        <v>0.50607999999999997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143</v>
      </c>
      <c r="B2383" s="129" t="s">
        <v>261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12</v>
      </c>
      <c r="H2383">
        <v>33.573000890000003</v>
      </c>
      <c r="I2383" s="319">
        <v>2.3494000000000002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0.176015</v>
      </c>
      <c r="U2383" s="14">
        <v>63</v>
      </c>
      <c r="V2383" s="14" t="s">
        <v>17</v>
      </c>
      <c r="W2383" s="14" t="s">
        <v>17</v>
      </c>
      <c r="X2383" s="455">
        <v>0.22103500000000001</v>
      </c>
      <c r="Y2383" s="14">
        <v>76</v>
      </c>
      <c r="Z2383" s="454">
        <v>0.3810925</v>
      </c>
      <c r="AA2383" s="14">
        <v>94</v>
      </c>
      <c r="AB2383" s="454">
        <v>0.49598500000000001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143</v>
      </c>
      <c r="B2384" s="129" t="s">
        <v>261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13</v>
      </c>
      <c r="H2384">
        <v>27.031796740000001</v>
      </c>
      <c r="I2384" s="319">
        <v>2.6958000000000002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0.17615</v>
      </c>
      <c r="U2384" s="14">
        <v>63</v>
      </c>
      <c r="V2384" s="14" t="s">
        <v>17</v>
      </c>
      <c r="W2384" s="14" t="s">
        <v>17</v>
      </c>
      <c r="X2384" s="455">
        <v>0.21629999999999999</v>
      </c>
      <c r="Y2384" s="14">
        <v>76</v>
      </c>
      <c r="Z2384" s="454">
        <v>0.30432999999999999</v>
      </c>
      <c r="AA2384" s="14">
        <v>94</v>
      </c>
      <c r="AB2384" s="454">
        <v>0.46055499999999999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143</v>
      </c>
      <c r="B2385" s="129" t="s">
        <v>261</v>
      </c>
      <c r="C2385" s="216">
        <v>41571</v>
      </c>
      <c r="D2385" s="216">
        <v>41807</v>
      </c>
      <c r="E2385" s="215">
        <v>2014</v>
      </c>
      <c r="F2385" s="215">
        <v>2</v>
      </c>
      <c r="G2385" s="215">
        <v>14</v>
      </c>
      <c r="H2385">
        <v>30.261226239999999</v>
      </c>
      <c r="I2385" s="319">
        <v>2.8372999999999999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0.18138499999999999</v>
      </c>
      <c r="U2385" s="14">
        <v>63</v>
      </c>
      <c r="V2385" s="14" t="s">
        <v>17</v>
      </c>
      <c r="W2385" s="14" t="s">
        <v>17</v>
      </c>
      <c r="X2385" s="455">
        <v>0.22678500000000001</v>
      </c>
      <c r="Y2385" s="14">
        <v>76</v>
      </c>
      <c r="Z2385" s="454">
        <v>0.34997500000000004</v>
      </c>
      <c r="AA2385" s="14">
        <v>94</v>
      </c>
      <c r="AB2385" s="454">
        <v>0.42674500000000004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143</v>
      </c>
      <c r="B2386" s="129" t="s">
        <v>261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1</v>
      </c>
      <c r="H2386">
        <v>28.894101920000001</v>
      </c>
      <c r="I2386" s="319">
        <v>2.8012999999999999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0.25656999999999996</v>
      </c>
      <c r="U2386" s="14">
        <v>63</v>
      </c>
      <c r="V2386" s="14" t="s">
        <v>17</v>
      </c>
      <c r="W2386" s="14" t="s">
        <v>17</v>
      </c>
      <c r="X2386" s="455">
        <v>0.34411999999999998</v>
      </c>
      <c r="Y2386" s="14">
        <v>76</v>
      </c>
      <c r="Z2386" s="454">
        <v>0.37653499999999995</v>
      </c>
      <c r="AA2386" s="14">
        <v>94</v>
      </c>
      <c r="AB2386" s="454">
        <v>0.33125499999999997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143</v>
      </c>
      <c r="B2387" s="129" t="s">
        <v>261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2</v>
      </c>
      <c r="H2387">
        <v>33.014103059999997</v>
      </c>
      <c r="I2387" s="319">
        <v>1.7817000000000001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0.23578500000000002</v>
      </c>
      <c r="U2387" s="14">
        <v>63</v>
      </c>
      <c r="V2387" s="14" t="s">
        <v>17</v>
      </c>
      <c r="W2387" s="14" t="s">
        <v>17</v>
      </c>
      <c r="X2387" s="455">
        <v>0.339725</v>
      </c>
      <c r="Y2387" s="14">
        <v>76</v>
      </c>
      <c r="Z2387" s="454">
        <v>0.44703500000000002</v>
      </c>
      <c r="AA2387" s="14">
        <v>94</v>
      </c>
      <c r="AB2387" s="454">
        <v>0.41903500000000005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143</v>
      </c>
      <c r="B2388" s="129" t="s">
        <v>261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3</v>
      </c>
      <c r="H2388">
        <v>29.154266119999999</v>
      </c>
      <c r="I2388" s="319">
        <v>1.8387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0.22517000000000001</v>
      </c>
      <c r="U2388" s="14">
        <v>63</v>
      </c>
      <c r="V2388" s="14" t="s">
        <v>17</v>
      </c>
      <c r="W2388" s="14" t="s">
        <v>17</v>
      </c>
      <c r="X2388" s="455">
        <v>0.30420000000000003</v>
      </c>
      <c r="Y2388" s="14">
        <v>76</v>
      </c>
      <c r="Z2388" s="454">
        <v>0.44533999999999996</v>
      </c>
      <c r="AA2388" s="14">
        <v>94</v>
      </c>
      <c r="AB2388" s="454">
        <v>0.42383500000000002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143</v>
      </c>
      <c r="B2389" s="129" t="s">
        <v>261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4</v>
      </c>
      <c r="H2389">
        <v>28.678526000000002</v>
      </c>
      <c r="I2389" s="319">
        <v>2.0703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0.209065</v>
      </c>
      <c r="U2389" s="14">
        <v>63</v>
      </c>
      <c r="V2389" s="14" t="s">
        <v>17</v>
      </c>
      <c r="W2389" s="14" t="s">
        <v>17</v>
      </c>
      <c r="X2389" s="455">
        <v>0.30840000000000001</v>
      </c>
      <c r="Y2389" s="14">
        <v>76</v>
      </c>
      <c r="Z2389" s="454">
        <v>0.51696500000000001</v>
      </c>
      <c r="AA2389" s="14">
        <v>94</v>
      </c>
      <c r="AB2389" s="454">
        <v>0.56389500000000004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143</v>
      </c>
      <c r="B2390" s="129" t="s">
        <v>261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5</v>
      </c>
      <c r="H2390">
        <v>25.249819970000001</v>
      </c>
      <c r="I2390" s="319">
        <v>2.5686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0.20636499999999999</v>
      </c>
      <c r="U2390" s="14">
        <v>63</v>
      </c>
      <c r="V2390" s="14" t="s">
        <v>17</v>
      </c>
      <c r="W2390" s="14" t="s">
        <v>17</v>
      </c>
      <c r="X2390" s="455">
        <v>0.278165</v>
      </c>
      <c r="Y2390" s="14">
        <v>76</v>
      </c>
      <c r="Z2390" s="454">
        <v>0.492975</v>
      </c>
      <c r="AA2390" s="14">
        <v>94</v>
      </c>
      <c r="AB2390" s="454">
        <v>0.51854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143</v>
      </c>
      <c r="B2391" s="129" t="s">
        <v>261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6</v>
      </c>
      <c r="H2391">
        <v>29.545876799999998</v>
      </c>
      <c r="I2391" s="319">
        <v>2.7454999999999998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0.19874</v>
      </c>
      <c r="U2391" s="14">
        <v>63</v>
      </c>
      <c r="V2391" s="14" t="s">
        <v>17</v>
      </c>
      <c r="W2391" s="14" t="s">
        <v>17</v>
      </c>
      <c r="X2391" s="455">
        <v>0.26363999999999999</v>
      </c>
      <c r="Y2391" s="14">
        <v>76</v>
      </c>
      <c r="Z2391" s="454">
        <v>0.44159000000000004</v>
      </c>
      <c r="AA2391" s="14">
        <v>94</v>
      </c>
      <c r="AB2391" s="454">
        <v>0.52340500000000001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143</v>
      </c>
      <c r="B2392" s="129" t="s">
        <v>261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7</v>
      </c>
      <c r="H2392">
        <v>32.210823150000003</v>
      </c>
      <c r="I2392" s="319">
        <v>2.7622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0.18698000000000001</v>
      </c>
      <c r="U2392" s="14">
        <v>63</v>
      </c>
      <c r="V2392" s="14" t="s">
        <v>17</v>
      </c>
      <c r="W2392" s="14" t="s">
        <v>17</v>
      </c>
      <c r="X2392" s="455">
        <v>0.231625</v>
      </c>
      <c r="Y2392" s="14">
        <v>76</v>
      </c>
      <c r="Z2392" s="454">
        <v>0.38053500000000001</v>
      </c>
      <c r="AA2392" s="14">
        <v>94</v>
      </c>
      <c r="AB2392" s="454">
        <v>0.49732500000000002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143</v>
      </c>
      <c r="B2393" s="129" t="s">
        <v>261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8</v>
      </c>
      <c r="H2393">
        <v>30.41174908</v>
      </c>
      <c r="I2393" s="319">
        <v>2.6518000000000002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0.18932499999999999</v>
      </c>
      <c r="U2393" s="14">
        <v>63</v>
      </c>
      <c r="V2393" s="14" t="s">
        <v>17</v>
      </c>
      <c r="W2393" s="14" t="s">
        <v>17</v>
      </c>
      <c r="X2393" s="455">
        <v>0.23985499999999998</v>
      </c>
      <c r="Y2393" s="14">
        <v>76</v>
      </c>
      <c r="Z2393" s="454">
        <v>0.338945</v>
      </c>
      <c r="AA2393" s="14">
        <v>94</v>
      </c>
      <c r="AB2393" s="454">
        <v>0.39746000000000004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143</v>
      </c>
      <c r="B2394" s="129" t="s">
        <v>261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9</v>
      </c>
      <c r="H2394">
        <v>29.10433128</v>
      </c>
      <c r="I2394" s="319">
        <v>2.4417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0.20188291666666669</v>
      </c>
      <c r="U2394" s="14">
        <v>63</v>
      </c>
      <c r="V2394" s="14" t="s">
        <v>17</v>
      </c>
      <c r="W2394" s="14" t="s">
        <v>17</v>
      </c>
      <c r="X2394" s="455">
        <v>0.27484999999999998</v>
      </c>
      <c r="Y2394" s="14">
        <v>76</v>
      </c>
      <c r="Z2394" s="454">
        <v>0.49706499999999998</v>
      </c>
      <c r="AA2394" s="14">
        <v>94</v>
      </c>
      <c r="AB2394" s="454">
        <v>0.53023500000000001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143</v>
      </c>
      <c r="B2395" s="129" t="s">
        <v>261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10</v>
      </c>
      <c r="H2395">
        <v>30.666265129999999</v>
      </c>
      <c r="I2395" s="319">
        <v>2.4986999999999999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0.18920999999999999</v>
      </c>
      <c r="U2395" s="14">
        <v>63</v>
      </c>
      <c r="V2395" s="14" t="s">
        <v>17</v>
      </c>
      <c r="W2395" s="14" t="s">
        <v>17</v>
      </c>
      <c r="X2395" s="455">
        <v>0.25592999999999999</v>
      </c>
      <c r="Y2395" s="14">
        <v>76</v>
      </c>
      <c r="Z2395" s="454">
        <v>0.47863</v>
      </c>
      <c r="AA2395" s="14">
        <v>94</v>
      </c>
      <c r="AB2395" s="454">
        <v>0.53597500000000009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143</v>
      </c>
      <c r="B2396" s="129" t="s">
        <v>261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11</v>
      </c>
      <c r="H2396">
        <v>32.708073120000002</v>
      </c>
      <c r="I2396" s="319">
        <v>2.6964999999999999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0.18090699999999998</v>
      </c>
      <c r="U2396" s="14">
        <v>63</v>
      </c>
      <c r="V2396" s="14" t="s">
        <v>17</v>
      </c>
      <c r="W2396" s="14" t="s">
        <v>17</v>
      </c>
      <c r="X2396" s="455">
        <v>0.23147000000000001</v>
      </c>
      <c r="Y2396" s="14">
        <v>76</v>
      </c>
      <c r="Z2396" s="454">
        <v>0.39965499999999998</v>
      </c>
      <c r="AA2396" s="14">
        <v>94</v>
      </c>
      <c r="AB2396" s="454">
        <v>0.49378500000000003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143</v>
      </c>
      <c r="B2397" s="129" t="s">
        <v>261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12</v>
      </c>
      <c r="H2397">
        <v>30.227498650000001</v>
      </c>
      <c r="I2397" s="319">
        <v>2.5649999999999999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0.188585</v>
      </c>
      <c r="U2397" s="14">
        <v>63</v>
      </c>
      <c r="V2397" s="14" t="s">
        <v>17</v>
      </c>
      <c r="W2397" s="14" t="s">
        <v>17</v>
      </c>
      <c r="X2397" s="455">
        <v>0.26161000000000001</v>
      </c>
      <c r="Y2397" s="14">
        <v>76</v>
      </c>
      <c r="Z2397" s="454">
        <v>0.48121000000000003</v>
      </c>
      <c r="AA2397" s="14">
        <v>94</v>
      </c>
      <c r="AB2397" s="454">
        <v>0.55495000000000005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143</v>
      </c>
      <c r="B2398" s="129" t="s">
        <v>261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13</v>
      </c>
      <c r="H2398">
        <v>25.30655896</v>
      </c>
      <c r="I2398" s="319">
        <v>3.0745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0.187</v>
      </c>
      <c r="U2398" s="14">
        <v>63</v>
      </c>
      <c r="V2398" s="14" t="s">
        <v>17</v>
      </c>
      <c r="W2398" s="14" t="s">
        <v>17</v>
      </c>
      <c r="X2398" s="455">
        <v>0.23952499999999999</v>
      </c>
      <c r="Y2398" s="14">
        <v>76</v>
      </c>
      <c r="Z2398" s="454">
        <v>0.42961499999999997</v>
      </c>
      <c r="AA2398" s="14">
        <v>94</v>
      </c>
      <c r="AB2398" s="454">
        <v>0.57372000000000001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143</v>
      </c>
      <c r="B2399" s="129" t="s">
        <v>261</v>
      </c>
      <c r="C2399" s="216">
        <v>41571</v>
      </c>
      <c r="D2399" s="216">
        <v>41807</v>
      </c>
      <c r="E2399" s="215">
        <v>2014</v>
      </c>
      <c r="F2399" s="215">
        <v>3</v>
      </c>
      <c r="G2399" s="215">
        <v>14</v>
      </c>
      <c r="H2399">
        <v>32.617319629999997</v>
      </c>
      <c r="I2399" s="319">
        <v>3.0388999999999999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0.220605</v>
      </c>
      <c r="U2399" s="14">
        <v>63</v>
      </c>
      <c r="V2399" s="14" t="s">
        <v>17</v>
      </c>
      <c r="W2399" s="14" t="s">
        <v>17</v>
      </c>
      <c r="X2399" s="455">
        <v>0.313975</v>
      </c>
      <c r="Y2399" s="14">
        <v>76</v>
      </c>
      <c r="Z2399" s="454">
        <v>0.53224499999999997</v>
      </c>
      <c r="AA2399" s="14">
        <v>94</v>
      </c>
      <c r="AB2399" s="454">
        <v>0.53820500000000004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143</v>
      </c>
      <c r="B2400" s="129" t="s">
        <v>261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1</v>
      </c>
      <c r="H2400">
        <v>33.790413460000003</v>
      </c>
      <c r="I2400" s="319">
        <v>1.8320000000000001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0.26143222222222218</v>
      </c>
      <c r="U2400" s="14">
        <v>63</v>
      </c>
      <c r="V2400" s="14" t="s">
        <v>17</v>
      </c>
      <c r="W2400" s="14" t="s">
        <v>17</v>
      </c>
      <c r="X2400" s="455">
        <v>0.34985500000000003</v>
      </c>
      <c r="Y2400" s="14">
        <v>76</v>
      </c>
      <c r="Z2400" s="454">
        <v>0.42316500000000001</v>
      </c>
      <c r="AA2400" s="14">
        <v>94</v>
      </c>
      <c r="AB2400" s="454">
        <v>0.374865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143</v>
      </c>
      <c r="B2401" s="129" t="s">
        <v>261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2</v>
      </c>
      <c r="H2401">
        <v>31.1985055</v>
      </c>
      <c r="I2401" s="319">
        <v>2.0556999999999999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0.230075</v>
      </c>
      <c r="U2401" s="14">
        <v>63</v>
      </c>
      <c r="V2401" s="14" t="s">
        <v>17</v>
      </c>
      <c r="W2401" s="14" t="s">
        <v>17</v>
      </c>
      <c r="X2401" s="455">
        <v>0.32515499999999997</v>
      </c>
      <c r="Y2401" s="14">
        <v>76</v>
      </c>
      <c r="Z2401" s="454">
        <v>0.421765</v>
      </c>
      <c r="AA2401" s="14">
        <v>94</v>
      </c>
      <c r="AB2401" s="454">
        <v>0.36782999999999999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143</v>
      </c>
      <c r="B2402" s="129" t="s">
        <v>261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3</v>
      </c>
      <c r="H2402">
        <v>29.793548909999998</v>
      </c>
      <c r="I2402" s="319">
        <v>1.9237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0.25365499999999996</v>
      </c>
      <c r="U2402" s="14">
        <v>63</v>
      </c>
      <c r="V2402" s="14" t="s">
        <v>17</v>
      </c>
      <c r="W2402" s="14" t="s">
        <v>17</v>
      </c>
      <c r="X2402" s="455">
        <v>0.332675</v>
      </c>
      <c r="Y2402" s="14">
        <v>76</v>
      </c>
      <c r="Z2402" s="454">
        <v>0.40007499999999996</v>
      </c>
      <c r="AA2402" s="14">
        <v>94</v>
      </c>
      <c r="AB2402" s="454">
        <v>0.34042499999999998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143</v>
      </c>
      <c r="B2403" s="129" t="s">
        <v>261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4</v>
      </c>
      <c r="H2403">
        <v>25.933383169999999</v>
      </c>
      <c r="I2403" s="319">
        <v>2.1878000000000002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0.22478500000000001</v>
      </c>
      <c r="U2403" s="14">
        <v>63</v>
      </c>
      <c r="V2403" s="14" t="s">
        <v>17</v>
      </c>
      <c r="W2403" s="14" t="s">
        <v>17</v>
      </c>
      <c r="X2403" s="455">
        <v>0.29947500000000005</v>
      </c>
      <c r="Y2403" s="14">
        <v>76</v>
      </c>
      <c r="Z2403" s="454">
        <v>0.45879000000000003</v>
      </c>
      <c r="AA2403" s="14">
        <v>94</v>
      </c>
      <c r="AB2403" s="454">
        <v>0.45464499999999997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143</v>
      </c>
      <c r="B2404" s="129" t="s">
        <v>261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5</v>
      </c>
      <c r="H2404">
        <v>26.859852020000002</v>
      </c>
      <c r="I2404" s="319">
        <v>2.3658999999999999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0.23981</v>
      </c>
      <c r="U2404" s="14">
        <v>63</v>
      </c>
      <c r="V2404" s="14" t="s">
        <v>17</v>
      </c>
      <c r="W2404" s="14" t="s">
        <v>17</v>
      </c>
      <c r="X2404" s="455">
        <v>0.31254499999999996</v>
      </c>
      <c r="Y2404" s="14">
        <v>76</v>
      </c>
      <c r="Z2404" s="454">
        <v>0.52232499999999993</v>
      </c>
      <c r="AA2404" s="14">
        <v>94</v>
      </c>
      <c r="AB2404" s="454">
        <v>0.51703999999999994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143</v>
      </c>
      <c r="B2405" s="129" t="s">
        <v>261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6</v>
      </c>
      <c r="H2405">
        <v>26.83322806</v>
      </c>
      <c r="I2405" s="319">
        <v>2.7585999999999999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0.20158500000000001</v>
      </c>
      <c r="U2405" s="14">
        <v>63</v>
      </c>
      <c r="V2405" s="14" t="s">
        <v>17</v>
      </c>
      <c r="W2405" s="14" t="s">
        <v>17</v>
      </c>
      <c r="X2405" s="455">
        <v>0.263345</v>
      </c>
      <c r="Y2405" s="14">
        <v>76</v>
      </c>
      <c r="Z2405" s="454">
        <v>0.53023500000000001</v>
      </c>
      <c r="AA2405" s="14">
        <v>94</v>
      </c>
      <c r="AB2405" s="454">
        <v>0.58243500000000004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143</v>
      </c>
      <c r="B2406" s="129" t="s">
        <v>261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7</v>
      </c>
      <c r="H2406">
        <v>27.173821190000002</v>
      </c>
      <c r="I2406" s="319">
        <v>2.8611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0.20021</v>
      </c>
      <c r="U2406" s="14">
        <v>63</v>
      </c>
      <c r="V2406" s="14" t="s">
        <v>17</v>
      </c>
      <c r="W2406" s="14" t="s">
        <v>17</v>
      </c>
      <c r="X2406" s="455">
        <v>0.25904499999999997</v>
      </c>
      <c r="Y2406" s="14">
        <v>76</v>
      </c>
      <c r="Z2406" s="454">
        <v>0.48316000000000003</v>
      </c>
      <c r="AA2406" s="14">
        <v>94</v>
      </c>
      <c r="AB2406" s="454">
        <v>0.56087500000000001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143</v>
      </c>
      <c r="B2407" s="129" t="s">
        <v>261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8</v>
      </c>
      <c r="H2407">
        <v>28.135466829999999</v>
      </c>
      <c r="I2407" s="319">
        <v>2.4293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0.21506999999999998</v>
      </c>
      <c r="U2407" s="14">
        <v>63</v>
      </c>
      <c r="V2407" s="14" t="s">
        <v>17</v>
      </c>
      <c r="W2407" s="14" t="s">
        <v>17</v>
      </c>
      <c r="X2407" s="455">
        <v>0.30047500000000005</v>
      </c>
      <c r="Y2407" s="14">
        <v>76</v>
      </c>
      <c r="Z2407" s="454">
        <v>0.45013500000000001</v>
      </c>
      <c r="AA2407" s="14">
        <v>94</v>
      </c>
      <c r="AB2407" s="454">
        <v>0.47982999999999998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143</v>
      </c>
      <c r="B2408" s="129" t="s">
        <v>261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9</v>
      </c>
      <c r="H2408">
        <v>31.316603369999999</v>
      </c>
      <c r="I2408" s="319">
        <v>2.3456000000000001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0.21490500000000001</v>
      </c>
      <c r="U2408" s="14">
        <v>63</v>
      </c>
      <c r="V2408" s="14" t="s">
        <v>17</v>
      </c>
      <c r="W2408" s="14" t="s">
        <v>17</v>
      </c>
      <c r="X2408" s="455">
        <v>0.29066499999999995</v>
      </c>
      <c r="Y2408" s="14">
        <v>76</v>
      </c>
      <c r="Z2408" s="454">
        <v>0.49087999999999998</v>
      </c>
      <c r="AA2408" s="14">
        <v>94</v>
      </c>
      <c r="AB2408" s="454">
        <v>0.49287999999999998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143</v>
      </c>
      <c r="B2409" s="129" t="s">
        <v>261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10</v>
      </c>
      <c r="H2409">
        <v>28.873444429999999</v>
      </c>
      <c r="I2409" s="319">
        <v>2.5745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0.20538000000000001</v>
      </c>
      <c r="U2409" s="14">
        <v>63</v>
      </c>
      <c r="V2409" s="14" t="s">
        <v>17</v>
      </c>
      <c r="W2409" s="14" t="s">
        <v>17</v>
      </c>
      <c r="X2409" s="455">
        <v>0.27008500000000002</v>
      </c>
      <c r="Y2409" s="14">
        <v>76</v>
      </c>
      <c r="Z2409" s="454">
        <v>0.48355999999999999</v>
      </c>
      <c r="AA2409" s="14">
        <v>94</v>
      </c>
      <c r="AB2409" s="454">
        <v>0.52292499999999997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143</v>
      </c>
      <c r="B2410" s="129" t="s">
        <v>261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11</v>
      </c>
      <c r="H2410">
        <v>32.634012740000003</v>
      </c>
      <c r="I2410" s="319">
        <v>2.6124999999999998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0.24466666666666667</v>
      </c>
      <c r="U2410" s="14">
        <v>63</v>
      </c>
      <c r="V2410" s="14" t="s">
        <v>17</v>
      </c>
      <c r="W2410" s="14" t="s">
        <v>17</v>
      </c>
      <c r="X2410" s="455">
        <v>0.31825000000000003</v>
      </c>
      <c r="Y2410" s="14">
        <v>76</v>
      </c>
      <c r="Z2410" s="454">
        <v>0.52598500000000004</v>
      </c>
      <c r="AA2410" s="14">
        <v>94</v>
      </c>
      <c r="AB2410" s="454">
        <v>0.53202499999999997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143</v>
      </c>
      <c r="B2411" s="129" t="s">
        <v>261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12</v>
      </c>
      <c r="H2411">
        <v>27.762850820000001</v>
      </c>
      <c r="I2411" s="319" t="s">
        <v>17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0.21626499999999999</v>
      </c>
      <c r="U2411" s="14">
        <v>63</v>
      </c>
      <c r="V2411" s="14" t="s">
        <v>17</v>
      </c>
      <c r="W2411" s="14" t="s">
        <v>17</v>
      </c>
      <c r="X2411" s="455">
        <v>0.28276499999999999</v>
      </c>
      <c r="Y2411" s="14">
        <v>76</v>
      </c>
      <c r="Z2411" s="454">
        <v>0.51253499999999996</v>
      </c>
      <c r="AA2411" s="14">
        <v>94</v>
      </c>
      <c r="AB2411" s="454">
        <v>0.54801999999999995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143</v>
      </c>
      <c r="B2412" s="129" t="s">
        <v>261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13</v>
      </c>
      <c r="H2412">
        <v>24.112654750000001</v>
      </c>
      <c r="I2412" s="319">
        <v>2.9609999999999999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0.19616500000000001</v>
      </c>
      <c r="U2412" s="14">
        <v>63</v>
      </c>
      <c r="V2412" s="14" t="s">
        <v>17</v>
      </c>
      <c r="W2412" s="14" t="s">
        <v>17</v>
      </c>
      <c r="X2412" s="455">
        <v>0.254915</v>
      </c>
      <c r="Y2412" s="14">
        <v>76</v>
      </c>
      <c r="Z2412" s="454">
        <v>0.48831000000000002</v>
      </c>
      <c r="AA2412" s="14">
        <v>94</v>
      </c>
      <c r="AB2412" s="454">
        <v>0.57511000000000001</v>
      </c>
      <c r="AC2412" s="14">
        <v>105</v>
      </c>
      <c r="AD2412" s="143" t="s">
        <v>17</v>
      </c>
      <c r="AE2412" s="143" t="s">
        <v>17</v>
      </c>
    </row>
    <row r="2413" spans="1:31" ht="15">
      <c r="A2413" t="s">
        <v>143</v>
      </c>
      <c r="B2413" s="129" t="s">
        <v>261</v>
      </c>
      <c r="C2413" s="216">
        <v>41571</v>
      </c>
      <c r="D2413" s="216">
        <v>41807</v>
      </c>
      <c r="E2413" s="215">
        <v>2014</v>
      </c>
      <c r="F2413" s="215">
        <v>4</v>
      </c>
      <c r="G2413" s="215">
        <v>14</v>
      </c>
      <c r="H2413">
        <v>37.850808600000001</v>
      </c>
      <c r="I2413" s="319">
        <v>2.3618000000000001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s="174">
        <v>0.22005666666666668</v>
      </c>
      <c r="U2413" s="14">
        <v>63</v>
      </c>
      <c r="V2413" s="14" t="s">
        <v>17</v>
      </c>
      <c r="W2413" s="14" t="s">
        <v>17</v>
      </c>
      <c r="X2413" s="455">
        <v>0.29600499999999996</v>
      </c>
      <c r="Y2413" s="14">
        <v>76</v>
      </c>
      <c r="Z2413" s="454">
        <v>0.54102499999999998</v>
      </c>
      <c r="AA2413" s="14">
        <v>94</v>
      </c>
      <c r="AB2413" s="454">
        <v>0.56041999999999992</v>
      </c>
      <c r="AC2413" s="14">
        <v>105</v>
      </c>
      <c r="AD2413" s="143" t="s">
        <v>17</v>
      </c>
      <c r="AE2413" s="143" t="s">
        <v>17</v>
      </c>
    </row>
    <row r="2414" spans="1:31">
      <c r="A2414" s="129" t="s">
        <v>143</v>
      </c>
      <c r="B2414" s="129" t="s">
        <v>203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1</v>
      </c>
      <c r="H2414">
        <v>21.281781174022854</v>
      </c>
      <c r="I2414" s="319">
        <v>2.1013000000000002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0.36553999999999998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t="s">
        <v>143</v>
      </c>
      <c r="B2415" s="129" t="s">
        <v>203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2</v>
      </c>
      <c r="H2415">
        <v>12.360905597445326</v>
      </c>
      <c r="I2415" s="319">
        <v>2.0870000000000002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0.32844499999999999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s="129" t="s">
        <v>143</v>
      </c>
      <c r="B2416" s="129" t="s">
        <v>203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3</v>
      </c>
      <c r="H2416">
        <v>40.422744124324844</v>
      </c>
      <c r="I2416" s="319">
        <v>2.0314000000000001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0.31176000000000004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t="s">
        <v>143</v>
      </c>
      <c r="B2417" s="129" t="s">
        <v>203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4</v>
      </c>
      <c r="H2417">
        <v>26.827089094180394</v>
      </c>
      <c r="I2417" s="319">
        <v>2.0882000000000001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0.321575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s="129" t="s">
        <v>143</v>
      </c>
      <c r="B2418" s="129" t="s">
        <v>203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5</v>
      </c>
      <c r="H2418">
        <v>50.874663865069223</v>
      </c>
      <c r="I2418" s="319">
        <v>2.1533000000000002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0.38253500000000001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t="s">
        <v>143</v>
      </c>
      <c r="B2419" s="129" t="s">
        <v>203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6</v>
      </c>
      <c r="H2419">
        <v>50.007519237007784</v>
      </c>
      <c r="I2419" s="319">
        <v>2.2052999999999998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0.47195500000000001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s="129" t="s">
        <v>143</v>
      </c>
      <c r="B2420" s="129" t="s">
        <v>203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7</v>
      </c>
      <c r="H2420">
        <v>39.302161020283926</v>
      </c>
      <c r="I2420" s="319">
        <v>2.3382999999999998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0.35561999999999999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t="s">
        <v>143</v>
      </c>
      <c r="B2421" s="129" t="s">
        <v>203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8</v>
      </c>
      <c r="H2421">
        <v>36.332508560020486</v>
      </c>
      <c r="I2421" s="319">
        <v>2.3283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0.34584500000000001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s="129" t="s">
        <v>143</v>
      </c>
      <c r="B2422" s="129" t="s">
        <v>203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9</v>
      </c>
      <c r="H2422">
        <v>49.640762964970818</v>
      </c>
      <c r="I2422" s="319">
        <v>2.1676000000000002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0.32486000000000004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t="s">
        <v>143</v>
      </c>
      <c r="B2423" s="129" t="s">
        <v>203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10</v>
      </c>
      <c r="H2423">
        <v>47.742871597356945</v>
      </c>
      <c r="I2423" s="319">
        <v>1.9601999999999999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0.32502999999999999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s="129" t="s">
        <v>143</v>
      </c>
      <c r="B2424" s="129" t="s">
        <v>203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11</v>
      </c>
      <c r="H2424">
        <v>43.069571311154036</v>
      </c>
      <c r="I2424" s="319">
        <v>2.093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0.395175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t="s">
        <v>143</v>
      </c>
      <c r="B2425" s="129" t="s">
        <v>203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12</v>
      </c>
      <c r="H2425">
        <v>43.062968656123083</v>
      </c>
      <c r="I2425" s="319">
        <v>2.153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0.27386500000000003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s="129" t="s">
        <v>143</v>
      </c>
      <c r="B2426" s="129" t="s">
        <v>203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13</v>
      </c>
      <c r="H2426">
        <v>34.369735692895745</v>
      </c>
      <c r="I2426" s="319">
        <v>2.2330000000000001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0.33898499999999998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t="s">
        <v>143</v>
      </c>
      <c r="B2427" s="129" t="s">
        <v>203</v>
      </c>
      <c r="C2427" s="217">
        <v>41933</v>
      </c>
      <c r="D2427" s="217">
        <v>42177</v>
      </c>
      <c r="E2427" s="178">
        <v>2015</v>
      </c>
      <c r="F2427" s="178">
        <v>1</v>
      </c>
      <c r="G2427" s="178">
        <v>14</v>
      </c>
      <c r="H2427">
        <v>47.731113399410873</v>
      </c>
      <c r="I2427" s="319">
        <v>1.9278999999999999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0.34379000000000004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s="129" t="s">
        <v>143</v>
      </c>
      <c r="B2428" s="129" t="s">
        <v>203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1</v>
      </c>
      <c r="H2428">
        <v>22.884333371916838</v>
      </c>
      <c r="I2428" s="319">
        <v>1.9601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0.34787000000000001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t="s">
        <v>143</v>
      </c>
      <c r="B2429" s="129" t="s">
        <v>203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2</v>
      </c>
      <c r="H2429">
        <v>24.693955315570332</v>
      </c>
      <c r="I2429" s="319">
        <v>1.8244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0.57251000000000007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s="129" t="s">
        <v>143</v>
      </c>
      <c r="B2430" s="129" t="s">
        <v>203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3</v>
      </c>
      <c r="H2430">
        <v>37.147570816513877</v>
      </c>
      <c r="I2430" s="319">
        <v>1.9847999999999999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0.48158000000000001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t="s">
        <v>143</v>
      </c>
      <c r="B2431" s="129" t="s">
        <v>203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4</v>
      </c>
      <c r="H2431">
        <v>34.68025932636116</v>
      </c>
      <c r="I2431" s="319">
        <v>1.8995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0.42269000000000001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s="129" t="s">
        <v>143</v>
      </c>
      <c r="B2432" s="129" t="s">
        <v>203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5</v>
      </c>
      <c r="H2432">
        <v>38.795769774372936</v>
      </c>
      <c r="I2432" s="319">
        <v>2.0154999999999998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0.48486499999999999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t="s">
        <v>143</v>
      </c>
      <c r="B2433" s="129" t="s">
        <v>203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6</v>
      </c>
      <c r="H2433">
        <v>37.219160565138729</v>
      </c>
      <c r="I2433" s="319">
        <v>2.2906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0.430585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s="129" t="s">
        <v>143</v>
      </c>
      <c r="B2434" s="129" t="s">
        <v>203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7</v>
      </c>
      <c r="H2434">
        <v>33.505708786727652</v>
      </c>
      <c r="I2434" s="319">
        <v>2.2378999999999998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0.56930000000000003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t="s">
        <v>143</v>
      </c>
      <c r="B2435" s="129" t="s">
        <v>203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8</v>
      </c>
      <c r="H2435">
        <v>14.000240068965075</v>
      </c>
      <c r="I2435" s="319">
        <v>2.2524000000000002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0.50586500000000001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s="129" t="s">
        <v>143</v>
      </c>
      <c r="B2436" s="129" t="s">
        <v>203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9</v>
      </c>
      <c r="H2436">
        <v>42.940520847642588</v>
      </c>
      <c r="I2436" s="319">
        <v>2.1339999999999999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0.50886999999999993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t="s">
        <v>143</v>
      </c>
      <c r="B2437" s="129" t="s">
        <v>203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10</v>
      </c>
      <c r="H2437">
        <v>44.138950278816566</v>
      </c>
      <c r="I2437" s="319">
        <v>2.1760999999999999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0.51407999999999998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s="129" t="s">
        <v>143</v>
      </c>
      <c r="B2438" s="129" t="s">
        <v>203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11</v>
      </c>
      <c r="H2438">
        <v>46.242792249351623</v>
      </c>
      <c r="I2438" s="319">
        <v>2.0903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0.431535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t="s">
        <v>143</v>
      </c>
      <c r="B2439" s="129" t="s">
        <v>203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12</v>
      </c>
      <c r="H2439">
        <v>38.716808956831549</v>
      </c>
      <c r="I2439" s="319">
        <v>2.1772999999999998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0.50336500000000006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s="129" t="s">
        <v>143</v>
      </c>
      <c r="B2440" s="129" t="s">
        <v>203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13</v>
      </c>
      <c r="H2440">
        <v>32.77248794123053</v>
      </c>
      <c r="I2440" s="319">
        <v>2.2911999999999999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0.47516000000000003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t="s">
        <v>143</v>
      </c>
      <c r="B2441" s="129" t="s">
        <v>203</v>
      </c>
      <c r="C2441" s="217">
        <v>41933</v>
      </c>
      <c r="D2441" s="217">
        <v>42177</v>
      </c>
      <c r="E2441" s="178">
        <v>2015</v>
      </c>
      <c r="F2441" s="178">
        <v>2</v>
      </c>
      <c r="G2441" s="178">
        <v>14</v>
      </c>
      <c r="H2441">
        <v>38.822730775675602</v>
      </c>
      <c r="I2441" s="319">
        <v>2.1675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0.48257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s="129" t="s">
        <v>143</v>
      </c>
      <c r="B2442" s="129" t="s">
        <v>203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1</v>
      </c>
      <c r="H2442">
        <v>14.619183710511489</v>
      </c>
      <c r="I2442" s="319">
        <v>1.9814000000000001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0.51489499999999999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t="s">
        <v>143</v>
      </c>
      <c r="B2443" s="129" t="s">
        <v>203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2</v>
      </c>
      <c r="H2443">
        <v>35.148294632424737</v>
      </c>
      <c r="I2443" s="319">
        <v>1.9080999999999999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0.48562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s="129" t="s">
        <v>143</v>
      </c>
      <c r="B2444" s="129" t="s">
        <v>203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3</v>
      </c>
      <c r="H2444">
        <v>37.239764390706078</v>
      </c>
      <c r="I2444" s="319">
        <v>1.9875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0.47294000000000003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t="s">
        <v>143</v>
      </c>
      <c r="B2445" s="129" t="s">
        <v>203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4</v>
      </c>
      <c r="H2445">
        <v>29.930979782090429</v>
      </c>
      <c r="I2445" s="319">
        <v>2.1248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0.52957999999999994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s="129" t="s">
        <v>143</v>
      </c>
      <c r="B2446" s="129" t="s">
        <v>203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5</v>
      </c>
      <c r="H2446">
        <v>38.260388873225601</v>
      </c>
      <c r="I2446" s="319">
        <v>2.3026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0.41382000000000002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t="s">
        <v>143</v>
      </c>
      <c r="B2447" s="129" t="s">
        <v>203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6</v>
      </c>
      <c r="H2447">
        <v>38.666561524568905</v>
      </c>
      <c r="I2447" s="319">
        <v>2.3347000000000002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0.31306999999999996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s="129" t="s">
        <v>143</v>
      </c>
      <c r="B2448" s="129" t="s">
        <v>203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7</v>
      </c>
      <c r="H2448">
        <v>38.017880148690516</v>
      </c>
      <c r="I2448" s="319">
        <v>2.3921000000000001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0.49685999999999997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t="s">
        <v>143</v>
      </c>
      <c r="B2449" s="129" t="s">
        <v>203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8</v>
      </c>
      <c r="H2449">
        <v>30.476272548898876</v>
      </c>
      <c r="I2449" s="319">
        <v>2.403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0.42585000000000001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s="129" t="s">
        <v>143</v>
      </c>
      <c r="B2450" s="129" t="s">
        <v>203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9</v>
      </c>
      <c r="H2450">
        <v>59.246514365411777</v>
      </c>
      <c r="I2450" s="319">
        <v>2.2553000000000001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0.43845000000000001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t="s">
        <v>143</v>
      </c>
      <c r="B2451" s="129" t="s">
        <v>203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10</v>
      </c>
      <c r="H2451">
        <v>41.84519372913438</v>
      </c>
      <c r="I2451" s="319">
        <v>2.2157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0.42830499999999999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s="129" t="s">
        <v>143</v>
      </c>
      <c r="B2452" s="129" t="s">
        <v>203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11</v>
      </c>
      <c r="H2452">
        <v>41.946842762216889</v>
      </c>
      <c r="I2452" s="319">
        <v>2.3268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0.44154499999999997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t="s">
        <v>143</v>
      </c>
      <c r="B2453" s="129" t="s">
        <v>203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12</v>
      </c>
      <c r="H2453">
        <v>44.23168303021788</v>
      </c>
      <c r="I2453" s="319">
        <v>2.1606999999999998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0.541045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s="129" t="s">
        <v>143</v>
      </c>
      <c r="B2454" s="129" t="s">
        <v>203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13</v>
      </c>
      <c r="H2454">
        <v>31.307453280999155</v>
      </c>
      <c r="I2454" s="319">
        <v>2.3711000000000002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0.43986500000000001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t="s">
        <v>143</v>
      </c>
      <c r="B2455" s="129" t="s">
        <v>203</v>
      </c>
      <c r="C2455" s="217">
        <v>41933</v>
      </c>
      <c r="D2455" s="217">
        <v>42177</v>
      </c>
      <c r="E2455" s="178">
        <v>2015</v>
      </c>
      <c r="F2455" s="178">
        <v>3</v>
      </c>
      <c r="G2455" s="178">
        <v>14</v>
      </c>
      <c r="H2455">
        <v>29.375412641761248</v>
      </c>
      <c r="I2455" s="319">
        <v>2.1116999999999999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0.48238999999999999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s="129" t="s">
        <v>143</v>
      </c>
      <c r="B2456" s="129" t="s">
        <v>203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1</v>
      </c>
      <c r="H2456">
        <v>26.789092984321805</v>
      </c>
      <c r="I2456" s="319">
        <v>1.9313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0.41866000000000003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t="s">
        <v>143</v>
      </c>
      <c r="B2457" s="129" t="s">
        <v>203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2</v>
      </c>
      <c r="H2457">
        <v>41.856019711088962</v>
      </c>
      <c r="I2457" s="319">
        <v>1.9527000000000001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0.38112499999999999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s="129" t="s">
        <v>143</v>
      </c>
      <c r="B2458" s="129" t="s">
        <v>203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3</v>
      </c>
      <c r="H2458">
        <v>21.903700162295273</v>
      </c>
      <c r="I2458" s="319">
        <v>2.0552000000000001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0.38490999999999997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t="s">
        <v>143</v>
      </c>
      <c r="B2459" s="129" t="s">
        <v>203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4</v>
      </c>
      <c r="H2459">
        <v>39.642862785050475</v>
      </c>
      <c r="I2459" s="319">
        <v>1.9116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0.37452000000000002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s="129" t="s">
        <v>143</v>
      </c>
      <c r="B2460" s="129" t="s">
        <v>203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5</v>
      </c>
      <c r="H2460">
        <v>28.600021893176095</v>
      </c>
      <c r="I2460" s="319">
        <v>2.1084000000000001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0.27901500000000001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t="s">
        <v>143</v>
      </c>
      <c r="B2461" s="129" t="s">
        <v>203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6</v>
      </c>
      <c r="H2461">
        <v>47.062293497183994</v>
      </c>
      <c r="I2461" s="319">
        <v>2.1913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0.41004000000000002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s="129" t="s">
        <v>143</v>
      </c>
      <c r="B2462" s="129" t="s">
        <v>203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7</v>
      </c>
      <c r="H2462">
        <v>49.551264740154274</v>
      </c>
      <c r="I2462" s="319">
        <v>2.2599999999999998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0.39947500000000002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t="s">
        <v>143</v>
      </c>
      <c r="B2463" s="129" t="s">
        <v>203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8</v>
      </c>
      <c r="H2463">
        <v>40.665396764640505</v>
      </c>
      <c r="I2463" s="319">
        <v>2.1880999999999999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0.53876499999999994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s="129" t="s">
        <v>143</v>
      </c>
      <c r="B2464" s="129" t="s">
        <v>203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9</v>
      </c>
      <c r="H2464">
        <v>44.770150903185325</v>
      </c>
      <c r="I2464" s="319">
        <v>2.0804999999999998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0.39631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t="s">
        <v>143</v>
      </c>
      <c r="B2465" s="129" t="s">
        <v>203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10</v>
      </c>
      <c r="H2465">
        <v>49.589681743002885</v>
      </c>
      <c r="I2465" s="319">
        <v>2.1473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0.37811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s="129" t="s">
        <v>143</v>
      </c>
      <c r="B2466" s="129" t="s">
        <v>203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11</v>
      </c>
      <c r="H2466">
        <v>54.648148075156314</v>
      </c>
      <c r="I2466" s="319">
        <v>2.0093000000000001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0.44201999999999997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t="s">
        <v>143</v>
      </c>
      <c r="B2467" s="129" t="s">
        <v>203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12</v>
      </c>
      <c r="H2467">
        <v>51.950823623059868</v>
      </c>
      <c r="I2467" s="319">
        <v>2.1526000000000001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0.382965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s="129" t="s">
        <v>143</v>
      </c>
      <c r="B2468" s="129" t="s">
        <v>203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13</v>
      </c>
      <c r="H2468">
        <v>43.459638245034711</v>
      </c>
      <c r="I2468" s="319">
        <v>2.2888000000000002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0.40978500000000001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>
      <c r="A2469" t="s">
        <v>143</v>
      </c>
      <c r="B2469" s="129" t="s">
        <v>203</v>
      </c>
      <c r="C2469" s="217">
        <v>41933</v>
      </c>
      <c r="D2469" s="217">
        <v>42177</v>
      </c>
      <c r="E2469" s="178">
        <v>2015</v>
      </c>
      <c r="F2469" s="178">
        <v>4</v>
      </c>
      <c r="G2469" s="178">
        <v>14</v>
      </c>
      <c r="H2469">
        <v>56.00161600861675</v>
      </c>
      <c r="I2469" s="319">
        <v>2.056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14" t="s">
        <v>17</v>
      </c>
      <c r="W2469" s="14" t="s">
        <v>17</v>
      </c>
      <c r="X2469" s="29">
        <v>0.44930000000000003</v>
      </c>
      <c r="Y2469" s="14">
        <v>79</v>
      </c>
      <c r="Z2469" s="14" t="s">
        <v>17</v>
      </c>
      <c r="AA2469" s="14" t="s">
        <v>17</v>
      </c>
      <c r="AB2469" s="14" t="s">
        <v>17</v>
      </c>
      <c r="AC2469" s="14" t="s">
        <v>17</v>
      </c>
      <c r="AD2469" s="14" t="s">
        <v>17</v>
      </c>
      <c r="AE2469" s="143" t="s">
        <v>17</v>
      </c>
    </row>
    <row r="2470" spans="1:31" s="289" customFormat="1">
      <c r="A2470" s="287" t="s">
        <v>143</v>
      </c>
      <c r="B2470" s="287" t="s">
        <v>203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1</v>
      </c>
      <c r="H2470">
        <v>31.487657142857138</v>
      </c>
      <c r="I2470" s="319">
        <v>1.9337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50">
        <v>0.33657500000000001</v>
      </c>
      <c r="W2470" s="14">
        <v>75</v>
      </c>
      <c r="X2470" s="456">
        <v>0.46285500000000002</v>
      </c>
      <c r="Y2470" s="136">
        <v>100</v>
      </c>
      <c r="Z2470" s="457">
        <v>0.38959500000000002</v>
      </c>
      <c r="AA2470" s="136">
        <v>105</v>
      </c>
      <c r="AB2470" s="457">
        <v>0.52462000000000009</v>
      </c>
      <c r="AC2470" s="136">
        <v>119</v>
      </c>
      <c r="AD2470" s="457">
        <v>0.47814499999999999</v>
      </c>
      <c r="AE2470" s="136">
        <v>126</v>
      </c>
    </row>
    <row r="2471" spans="1:31" s="289" customFormat="1">
      <c r="A2471" s="289" t="s">
        <v>143</v>
      </c>
      <c r="B2471" s="287" t="s">
        <v>203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2</v>
      </c>
      <c r="H2471">
        <v>11.346342857142858</v>
      </c>
      <c r="I2471" s="319">
        <v>1.9053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1">
        <v>0.22189999999999999</v>
      </c>
      <c r="W2471" s="14">
        <v>75</v>
      </c>
      <c r="X2471" s="456">
        <v>0.26217499999999999</v>
      </c>
      <c r="Y2471" s="136">
        <v>100</v>
      </c>
      <c r="Z2471" s="458">
        <v>0.231625</v>
      </c>
      <c r="AA2471" s="136">
        <v>105</v>
      </c>
      <c r="AB2471" s="458">
        <v>0.39744499999999999</v>
      </c>
      <c r="AC2471" s="136">
        <v>119</v>
      </c>
      <c r="AD2471" s="458">
        <v>0.21678</v>
      </c>
      <c r="AE2471" s="136">
        <v>126</v>
      </c>
    </row>
    <row r="2472" spans="1:31" s="289" customFormat="1">
      <c r="A2472" s="287" t="s">
        <v>143</v>
      </c>
      <c r="B2472" s="287" t="s">
        <v>203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3</v>
      </c>
      <c r="H2472">
        <v>48.289371428571428</v>
      </c>
      <c r="I2472" s="319">
        <v>1.8872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1">
        <v>0.39427000000000001</v>
      </c>
      <c r="W2472" s="14">
        <v>75</v>
      </c>
      <c r="X2472" s="456">
        <v>0.540995</v>
      </c>
      <c r="Y2472" s="136">
        <v>100</v>
      </c>
      <c r="Z2472" s="458">
        <v>0.50911000000000006</v>
      </c>
      <c r="AA2472" s="136">
        <v>105</v>
      </c>
      <c r="AB2472" s="458">
        <v>0.35392999999999997</v>
      </c>
      <c r="AC2472" s="136">
        <v>119</v>
      </c>
      <c r="AD2472" s="458">
        <v>0.36065000000000003</v>
      </c>
      <c r="AE2472" s="136">
        <v>126</v>
      </c>
    </row>
    <row r="2473" spans="1:31" s="289" customFormat="1">
      <c r="A2473" s="287" t="s">
        <v>143</v>
      </c>
      <c r="B2473" s="287" t="s">
        <v>203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4</v>
      </c>
      <c r="H2473">
        <v>41.900571428571425</v>
      </c>
      <c r="I2473" s="319">
        <v>1.7101999999999999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1">
        <v>0.38005500000000003</v>
      </c>
      <c r="W2473" s="14">
        <v>75</v>
      </c>
      <c r="X2473" s="456">
        <v>0.51697666666666675</v>
      </c>
      <c r="Y2473" s="136">
        <v>100</v>
      </c>
      <c r="Z2473" s="458">
        <v>0.50462000000000007</v>
      </c>
      <c r="AA2473" s="136">
        <v>105</v>
      </c>
      <c r="AB2473" s="458">
        <v>0.36668666666666666</v>
      </c>
      <c r="AC2473" s="136">
        <v>119</v>
      </c>
      <c r="AD2473" s="458">
        <v>0.37588500000000002</v>
      </c>
      <c r="AE2473" s="136">
        <v>126</v>
      </c>
    </row>
    <row r="2474" spans="1:31" s="289" customFormat="1">
      <c r="A2474" s="289" t="s">
        <v>143</v>
      </c>
      <c r="B2474" s="287" t="s">
        <v>203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5</v>
      </c>
      <c r="H2474">
        <v>68.84554285714286</v>
      </c>
      <c r="I2474" s="319">
        <v>1.7819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1">
        <v>0.403335</v>
      </c>
      <c r="W2474" s="14">
        <v>75</v>
      </c>
      <c r="X2474" s="456">
        <v>0.67834499999999998</v>
      </c>
      <c r="Y2474" s="136">
        <v>100</v>
      </c>
      <c r="Z2474" s="458">
        <v>0.65267500000000001</v>
      </c>
      <c r="AA2474" s="136">
        <v>105</v>
      </c>
      <c r="AB2474" s="458">
        <v>0.63278499999999993</v>
      </c>
      <c r="AC2474" s="136">
        <v>119</v>
      </c>
      <c r="AD2474" s="458">
        <v>0.57611499999999993</v>
      </c>
      <c r="AE2474" s="136">
        <v>126</v>
      </c>
    </row>
    <row r="2475" spans="1:31" s="289" customFormat="1">
      <c r="A2475" s="287" t="s">
        <v>143</v>
      </c>
      <c r="B2475" s="287" t="s">
        <v>203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6</v>
      </c>
      <c r="H2475">
        <v>68.22325714285715</v>
      </c>
      <c r="I2475" s="319">
        <v>2.109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1">
        <v>0.38500500000000004</v>
      </c>
      <c r="W2475" s="14">
        <v>75</v>
      </c>
      <c r="X2475" s="456">
        <v>0.68274999999999997</v>
      </c>
      <c r="Y2475" s="136">
        <v>100</v>
      </c>
      <c r="Z2475" s="458">
        <v>0.69674000000000003</v>
      </c>
      <c r="AA2475" s="136">
        <v>105</v>
      </c>
      <c r="AB2475" s="458">
        <v>0.59006000000000003</v>
      </c>
      <c r="AC2475" s="136">
        <v>119</v>
      </c>
      <c r="AD2475" s="458">
        <v>0.62358000000000002</v>
      </c>
      <c r="AE2475" s="136">
        <v>126</v>
      </c>
    </row>
    <row r="2476" spans="1:31" s="289" customFormat="1">
      <c r="A2476" s="287" t="s">
        <v>143</v>
      </c>
      <c r="B2476" s="287" t="s">
        <v>203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7</v>
      </c>
      <c r="H2476">
        <v>78.11760000000001</v>
      </c>
      <c r="I2476" s="319">
        <v>2.2547999999999999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1">
        <v>0.40368000000000004</v>
      </c>
      <c r="W2476" s="14">
        <v>75</v>
      </c>
      <c r="X2476" s="456">
        <v>0.720275</v>
      </c>
      <c r="Y2476" s="136">
        <v>100</v>
      </c>
      <c r="Z2476" s="458">
        <v>0.73103000000000007</v>
      </c>
      <c r="AA2476" s="136">
        <v>105</v>
      </c>
      <c r="AB2476" s="458">
        <v>0.65476000000000001</v>
      </c>
      <c r="AC2476" s="136">
        <v>119</v>
      </c>
      <c r="AD2476" s="458">
        <v>0.62274999999999991</v>
      </c>
      <c r="AE2476" s="136">
        <v>126</v>
      </c>
    </row>
    <row r="2477" spans="1:31" s="289" customFormat="1">
      <c r="A2477" s="289" t="s">
        <v>143</v>
      </c>
      <c r="B2477" s="287" t="s">
        <v>203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8</v>
      </c>
      <c r="H2477">
        <v>38.892857142857146</v>
      </c>
      <c r="I2477" s="319">
        <v>2.2553999999999998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1">
        <v>0.31042499999999995</v>
      </c>
      <c r="W2477" s="14">
        <v>75</v>
      </c>
      <c r="X2477" s="456">
        <v>0.43506499999999998</v>
      </c>
      <c r="Y2477" s="136">
        <v>100</v>
      </c>
      <c r="Z2477" s="458">
        <v>0.43907499999999999</v>
      </c>
      <c r="AA2477" s="136">
        <v>105</v>
      </c>
      <c r="AB2477" s="458">
        <v>0.30351</v>
      </c>
      <c r="AC2477" s="136">
        <v>119</v>
      </c>
      <c r="AD2477" s="458">
        <v>0.43963000000000002</v>
      </c>
      <c r="AE2477" s="136">
        <v>126</v>
      </c>
    </row>
    <row r="2478" spans="1:31" s="289" customFormat="1">
      <c r="A2478" s="287" t="s">
        <v>143</v>
      </c>
      <c r="B2478" s="287" t="s">
        <v>203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9</v>
      </c>
      <c r="H2478">
        <v>64.053942857142857</v>
      </c>
      <c r="I2478" s="319">
        <v>1.919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1">
        <v>0.353655</v>
      </c>
      <c r="W2478" s="14">
        <v>75</v>
      </c>
      <c r="X2478" s="456">
        <v>0.62151500000000004</v>
      </c>
      <c r="Y2478" s="136">
        <v>100</v>
      </c>
      <c r="Z2478" s="458">
        <v>0.61290500000000003</v>
      </c>
      <c r="AA2478" s="136">
        <v>105</v>
      </c>
      <c r="AB2478" s="458">
        <v>0.63795000000000002</v>
      </c>
      <c r="AC2478" s="136">
        <v>119</v>
      </c>
      <c r="AD2478" s="458">
        <v>0.57173999999999991</v>
      </c>
      <c r="AE2478" s="136">
        <v>126</v>
      </c>
    </row>
    <row r="2479" spans="1:31" s="289" customFormat="1">
      <c r="A2479" s="287" t="s">
        <v>143</v>
      </c>
      <c r="B2479" s="287" t="s">
        <v>203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10</v>
      </c>
      <c r="H2479">
        <v>62.601942857142866</v>
      </c>
      <c r="I2479" s="319">
        <v>1.9339999999999999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1">
        <v>0.39419999999999999</v>
      </c>
      <c r="W2479" s="14">
        <v>75</v>
      </c>
      <c r="X2479" s="456">
        <v>0.68139499999999997</v>
      </c>
      <c r="Y2479" s="136">
        <v>100</v>
      </c>
      <c r="Z2479" s="458">
        <v>0.64053000000000004</v>
      </c>
      <c r="AA2479" s="136">
        <v>105</v>
      </c>
      <c r="AB2479" s="458">
        <v>0.63768000000000002</v>
      </c>
      <c r="AC2479" s="136">
        <v>119</v>
      </c>
      <c r="AD2479" s="458">
        <v>0.583125</v>
      </c>
      <c r="AE2479" s="136">
        <v>126</v>
      </c>
    </row>
    <row r="2480" spans="1:31" s="289" customFormat="1">
      <c r="A2480" s="289" t="s">
        <v>143</v>
      </c>
      <c r="B2480" s="287" t="s">
        <v>203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11</v>
      </c>
      <c r="H2480">
        <v>77.557542857142863</v>
      </c>
      <c r="I2480" s="319">
        <v>1.8604000000000001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1">
        <v>0.40385000000000004</v>
      </c>
      <c r="W2480" s="14">
        <v>75</v>
      </c>
      <c r="X2480" s="456">
        <v>0.68088499999999996</v>
      </c>
      <c r="Y2480" s="136">
        <v>100</v>
      </c>
      <c r="Z2480" s="458">
        <v>0.68083000000000005</v>
      </c>
      <c r="AA2480" s="136">
        <v>105</v>
      </c>
      <c r="AB2480" s="458">
        <v>0.69136500000000001</v>
      </c>
      <c r="AC2480" s="136">
        <v>119</v>
      </c>
      <c r="AD2480" s="458">
        <v>0.66128999999999993</v>
      </c>
      <c r="AE2480" s="136">
        <v>126</v>
      </c>
    </row>
    <row r="2481" spans="1:31" s="289" customFormat="1">
      <c r="A2481" s="287" t="s">
        <v>143</v>
      </c>
      <c r="B2481" s="287" t="s">
        <v>203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12</v>
      </c>
      <c r="H2481">
        <v>77.121942857142841</v>
      </c>
      <c r="I2481" s="319">
        <v>2.0575999999999999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1">
        <v>0.40003</v>
      </c>
      <c r="W2481" s="14">
        <v>75</v>
      </c>
      <c r="X2481" s="456">
        <v>0.67567999999999995</v>
      </c>
      <c r="Y2481" s="136">
        <v>100</v>
      </c>
      <c r="Z2481" s="458">
        <v>0.72058500000000003</v>
      </c>
      <c r="AA2481" s="136">
        <v>105</v>
      </c>
      <c r="AB2481" s="458">
        <v>0.66398000000000001</v>
      </c>
      <c r="AC2481" s="136">
        <v>119</v>
      </c>
      <c r="AD2481" s="458">
        <v>0.68040999999999996</v>
      </c>
      <c r="AE2481" s="136">
        <v>126</v>
      </c>
    </row>
    <row r="2482" spans="1:31" s="289" customFormat="1">
      <c r="A2482" s="287" t="s">
        <v>143</v>
      </c>
      <c r="B2482" s="287" t="s">
        <v>203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13</v>
      </c>
      <c r="H2482">
        <v>79.133999999999986</v>
      </c>
      <c r="I2482" s="319">
        <v>2.2227000000000001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1">
        <v>0.43710499999999997</v>
      </c>
      <c r="W2482" s="14">
        <v>75</v>
      </c>
      <c r="X2482" s="456">
        <v>0.73458000000000001</v>
      </c>
      <c r="Y2482" s="136">
        <v>100</v>
      </c>
      <c r="Z2482" s="458">
        <v>0.7720800000000001</v>
      </c>
      <c r="AA2482" s="136">
        <v>105</v>
      </c>
      <c r="AB2482" s="458">
        <v>0.55154500000000006</v>
      </c>
      <c r="AC2482" s="136">
        <v>119</v>
      </c>
      <c r="AD2482" s="458">
        <v>0.54500999999999999</v>
      </c>
      <c r="AE2482" s="136">
        <v>126</v>
      </c>
    </row>
    <row r="2483" spans="1:31" s="289" customFormat="1">
      <c r="A2483" s="289" t="s">
        <v>143</v>
      </c>
      <c r="B2483" s="287" t="s">
        <v>203</v>
      </c>
      <c r="C2483" s="288">
        <v>42297</v>
      </c>
      <c r="D2483" s="292">
        <v>42532</v>
      </c>
      <c r="E2483" s="289">
        <v>2016</v>
      </c>
      <c r="F2483" s="289">
        <v>1</v>
      </c>
      <c r="G2483" s="289">
        <v>14</v>
      </c>
      <c r="H2483">
        <v>63.307200000000009</v>
      </c>
      <c r="I2483" s="319">
        <v>1.8234999999999999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2">
        <v>0.38829999999999998</v>
      </c>
      <c r="W2483" s="14">
        <v>75</v>
      </c>
      <c r="X2483" s="456">
        <v>0.67168000000000005</v>
      </c>
      <c r="Y2483" s="136">
        <v>100</v>
      </c>
      <c r="Z2483" s="459">
        <v>0.650505</v>
      </c>
      <c r="AA2483" s="136">
        <v>105</v>
      </c>
      <c r="AB2483" s="459">
        <v>0.67669999999999997</v>
      </c>
      <c r="AC2483" s="136">
        <v>119</v>
      </c>
      <c r="AD2483" s="459">
        <v>0.62026999999999999</v>
      </c>
      <c r="AE2483" s="136">
        <v>126</v>
      </c>
    </row>
    <row r="2484" spans="1:31" s="289" customFormat="1">
      <c r="A2484" s="287" t="s">
        <v>143</v>
      </c>
      <c r="B2484" s="287" t="s">
        <v>203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1</v>
      </c>
      <c r="H2484">
        <v>23.356457142857145</v>
      </c>
      <c r="I2484" s="319">
        <v>1.8087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50">
        <v>0.30500500000000003</v>
      </c>
      <c r="W2484" s="14">
        <v>75</v>
      </c>
      <c r="X2484" s="456">
        <v>0.40803</v>
      </c>
      <c r="Y2484" s="136">
        <v>100</v>
      </c>
      <c r="Z2484" s="457">
        <v>0.34140000000000004</v>
      </c>
      <c r="AA2484" s="136">
        <v>105</v>
      </c>
      <c r="AB2484" s="457">
        <v>0.46477999999999997</v>
      </c>
      <c r="AC2484" s="136">
        <v>119</v>
      </c>
      <c r="AD2484" s="457">
        <v>0.43361499999999997</v>
      </c>
      <c r="AE2484" s="136">
        <v>126</v>
      </c>
    </row>
    <row r="2485" spans="1:31" s="289" customFormat="1">
      <c r="A2485" s="287" t="s">
        <v>143</v>
      </c>
      <c r="B2485" s="287" t="s">
        <v>203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2</v>
      </c>
      <c r="H2485">
        <v>22.983085714285718</v>
      </c>
      <c r="I2485" s="319">
        <v>1.6375999999999999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1">
        <v>0.37102500000000005</v>
      </c>
      <c r="W2485" s="14">
        <v>75</v>
      </c>
      <c r="X2485" s="456">
        <v>0.49641999999999997</v>
      </c>
      <c r="Y2485" s="136">
        <v>100</v>
      </c>
      <c r="Z2485" s="458">
        <v>0.44898000000000005</v>
      </c>
      <c r="AA2485" s="136">
        <v>105</v>
      </c>
      <c r="AB2485" s="458">
        <v>0.50051000000000001</v>
      </c>
      <c r="AC2485" s="136">
        <v>119</v>
      </c>
      <c r="AD2485" s="458">
        <v>0.49423499999999998</v>
      </c>
      <c r="AE2485" s="136">
        <v>126</v>
      </c>
    </row>
    <row r="2486" spans="1:31" s="289" customFormat="1">
      <c r="A2486" s="289" t="s">
        <v>143</v>
      </c>
      <c r="B2486" s="287" t="s">
        <v>203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3</v>
      </c>
      <c r="H2486">
        <v>40.344857142857144</v>
      </c>
      <c r="I2486" s="319">
        <v>1.6608000000000001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1">
        <v>0.36913000000000001</v>
      </c>
      <c r="W2486" s="14">
        <v>75</v>
      </c>
      <c r="X2486" s="456">
        <v>0.461225</v>
      </c>
      <c r="Y2486" s="136">
        <v>100</v>
      </c>
      <c r="Z2486" s="458">
        <v>0.39624499999999996</v>
      </c>
      <c r="AA2486" s="136">
        <v>105</v>
      </c>
      <c r="AB2486" s="458">
        <v>0.35614000000000001</v>
      </c>
      <c r="AC2486" s="136">
        <v>119</v>
      </c>
      <c r="AD2486" s="458">
        <v>0.32205</v>
      </c>
      <c r="AE2486" s="136">
        <v>126</v>
      </c>
    </row>
    <row r="2487" spans="1:31" s="289" customFormat="1">
      <c r="A2487" s="287" t="s">
        <v>143</v>
      </c>
      <c r="B2487" s="287" t="s">
        <v>203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4</v>
      </c>
      <c r="H2487">
        <v>35.739942857142857</v>
      </c>
      <c r="I2487" s="319">
        <v>2.3098999999999998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1">
        <v>0.44817000000000001</v>
      </c>
      <c r="W2487" s="14">
        <v>75</v>
      </c>
      <c r="X2487" s="456">
        <v>0.55297499999999999</v>
      </c>
      <c r="Y2487" s="136">
        <v>100</v>
      </c>
      <c r="Z2487" s="458">
        <v>0.52254500000000004</v>
      </c>
      <c r="AA2487" s="136">
        <v>105</v>
      </c>
      <c r="AB2487" s="458">
        <v>0.47824999999999995</v>
      </c>
      <c r="AC2487" s="136">
        <v>119</v>
      </c>
      <c r="AD2487" s="458">
        <v>0.43190000000000001</v>
      </c>
      <c r="AE2487" s="136">
        <v>126</v>
      </c>
    </row>
    <row r="2488" spans="1:31" s="289" customFormat="1">
      <c r="A2488" s="287" t="s">
        <v>143</v>
      </c>
      <c r="B2488" s="287" t="s">
        <v>203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5</v>
      </c>
      <c r="H2488">
        <v>47.625600000000013</v>
      </c>
      <c r="I2488" s="319">
        <v>1.7785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1">
        <v>0.39046000000000003</v>
      </c>
      <c r="W2488" s="14">
        <v>75</v>
      </c>
      <c r="X2488" s="456">
        <v>0.64802999999999999</v>
      </c>
      <c r="Y2488" s="136">
        <v>100</v>
      </c>
      <c r="Z2488" s="458">
        <v>0.66525499999999993</v>
      </c>
      <c r="AA2488" s="136">
        <v>105</v>
      </c>
      <c r="AB2488" s="458">
        <v>0.65637499999999993</v>
      </c>
      <c r="AC2488" s="136">
        <v>119</v>
      </c>
      <c r="AD2488" s="458">
        <v>0.60786499999999999</v>
      </c>
      <c r="AE2488" s="136">
        <v>126</v>
      </c>
    </row>
    <row r="2489" spans="1:31" s="289" customFormat="1">
      <c r="A2489" s="289" t="s">
        <v>143</v>
      </c>
      <c r="B2489" s="287" t="s">
        <v>203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6</v>
      </c>
      <c r="H2489">
        <v>81.146057142857131</v>
      </c>
      <c r="I2489" s="319">
        <v>2.1972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1">
        <v>0.40304499999999999</v>
      </c>
      <c r="W2489" s="14">
        <v>75</v>
      </c>
      <c r="X2489" s="456">
        <v>0.72516500000000006</v>
      </c>
      <c r="Y2489" s="136">
        <v>100</v>
      </c>
      <c r="Z2489" s="458">
        <v>0.71236999999999995</v>
      </c>
      <c r="AA2489" s="136">
        <v>105</v>
      </c>
      <c r="AB2489" s="458">
        <v>0.66264499999999993</v>
      </c>
      <c r="AC2489" s="136">
        <v>119</v>
      </c>
      <c r="AD2489" s="458">
        <v>0.68310500000000007</v>
      </c>
      <c r="AE2489" s="136">
        <v>126</v>
      </c>
    </row>
    <row r="2490" spans="1:31" s="289" customFormat="1">
      <c r="A2490" s="287" t="s">
        <v>143</v>
      </c>
      <c r="B2490" s="287" t="s">
        <v>203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7</v>
      </c>
      <c r="H2490">
        <v>80.586000000000013</v>
      </c>
      <c r="I2490" s="319">
        <v>2.3527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1">
        <v>0.39885500000000002</v>
      </c>
      <c r="W2490" s="14">
        <v>75</v>
      </c>
      <c r="X2490" s="456">
        <v>0.68171500000000007</v>
      </c>
      <c r="Y2490" s="136">
        <v>100</v>
      </c>
      <c r="Z2490" s="458">
        <v>0.77885000000000004</v>
      </c>
      <c r="AA2490" s="136">
        <v>105</v>
      </c>
      <c r="AB2490" s="458">
        <v>0.72663499999999992</v>
      </c>
      <c r="AC2490" s="136">
        <v>119</v>
      </c>
      <c r="AD2490" s="458">
        <v>0.69364499999999996</v>
      </c>
      <c r="AE2490" s="136">
        <v>126</v>
      </c>
    </row>
    <row r="2491" spans="1:31" s="289" customFormat="1">
      <c r="A2491" s="287" t="s">
        <v>143</v>
      </c>
      <c r="B2491" s="287" t="s">
        <v>203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8</v>
      </c>
      <c r="H2491">
        <v>48.828685714285712</v>
      </c>
      <c r="I2491" s="319">
        <v>2.3906000000000001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1">
        <v>0.33063500000000001</v>
      </c>
      <c r="W2491" s="14">
        <v>75</v>
      </c>
      <c r="X2491" s="456">
        <v>0.56759999999999999</v>
      </c>
      <c r="Y2491" s="136">
        <v>100</v>
      </c>
      <c r="Z2491" s="458">
        <v>0.50506499999999999</v>
      </c>
      <c r="AA2491" s="136">
        <v>105</v>
      </c>
      <c r="AB2491" s="458">
        <v>0.46492500000000003</v>
      </c>
      <c r="AC2491" s="136">
        <v>119</v>
      </c>
      <c r="AD2491" s="458">
        <v>0.42984</v>
      </c>
      <c r="AE2491" s="136">
        <v>126</v>
      </c>
    </row>
    <row r="2492" spans="1:31" s="289" customFormat="1">
      <c r="A2492" s="289" t="s">
        <v>143</v>
      </c>
      <c r="B2492" s="287" t="s">
        <v>203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9</v>
      </c>
      <c r="H2492">
        <v>76.914514285714276</v>
      </c>
      <c r="I2492" s="319">
        <v>2.0156999999999998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1">
        <v>0.38308500000000001</v>
      </c>
      <c r="W2492" s="14">
        <v>75</v>
      </c>
      <c r="X2492" s="456">
        <v>0.70363500000000001</v>
      </c>
      <c r="Y2492" s="136">
        <v>100</v>
      </c>
      <c r="Z2492" s="458">
        <v>0.71233499999999994</v>
      </c>
      <c r="AA2492" s="136">
        <v>105</v>
      </c>
      <c r="AB2492" s="458">
        <v>0.63979000000000008</v>
      </c>
      <c r="AC2492" s="136">
        <v>119</v>
      </c>
      <c r="AD2492" s="458">
        <v>0.64644000000000001</v>
      </c>
      <c r="AE2492" s="136">
        <v>126</v>
      </c>
    </row>
    <row r="2493" spans="1:31" s="289" customFormat="1">
      <c r="A2493" s="287" t="s">
        <v>143</v>
      </c>
      <c r="B2493" s="287" t="s">
        <v>203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10</v>
      </c>
      <c r="H2493">
        <v>76.458171428571418</v>
      </c>
      <c r="I2493" s="319">
        <v>1.9308000000000001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1">
        <v>0.39724500000000001</v>
      </c>
      <c r="W2493" s="14">
        <v>75</v>
      </c>
      <c r="X2493" s="456">
        <v>0.69161499999999998</v>
      </c>
      <c r="Y2493" s="136">
        <v>100</v>
      </c>
      <c r="Z2493" s="458">
        <v>0.70263500000000001</v>
      </c>
      <c r="AA2493" s="136">
        <v>105</v>
      </c>
      <c r="AB2493" s="458">
        <v>0.57686999999999999</v>
      </c>
      <c r="AC2493" s="136">
        <v>119</v>
      </c>
      <c r="AD2493" s="458">
        <v>0.53978000000000004</v>
      </c>
      <c r="AE2493" s="136">
        <v>126</v>
      </c>
    </row>
    <row r="2494" spans="1:31" s="289" customFormat="1">
      <c r="A2494" s="287" t="s">
        <v>143</v>
      </c>
      <c r="B2494" s="287" t="s">
        <v>203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11</v>
      </c>
      <c r="H2494">
        <v>72.994114285714289</v>
      </c>
      <c r="I2494" s="319">
        <v>2.6259999999999999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1">
        <v>0.42166500000000001</v>
      </c>
      <c r="W2494" s="14">
        <v>75</v>
      </c>
      <c r="X2494" s="456">
        <v>0.67933500000000002</v>
      </c>
      <c r="Y2494" s="136">
        <v>100</v>
      </c>
      <c r="Z2494" s="458">
        <v>0.65267000000000008</v>
      </c>
      <c r="AA2494" s="136">
        <v>105</v>
      </c>
      <c r="AB2494" s="458">
        <v>0.65704499999999999</v>
      </c>
      <c r="AC2494" s="136">
        <v>119</v>
      </c>
      <c r="AD2494" s="458">
        <v>0.67785499999999999</v>
      </c>
      <c r="AE2494" s="136">
        <v>126</v>
      </c>
    </row>
    <row r="2495" spans="1:31" s="289" customFormat="1">
      <c r="A2495" s="289" t="s">
        <v>143</v>
      </c>
      <c r="B2495" s="287" t="s">
        <v>203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12</v>
      </c>
      <c r="H2495">
        <v>77.308628571428585</v>
      </c>
      <c r="I2495" s="319">
        <v>2.0379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1">
        <v>0.39430500000000002</v>
      </c>
      <c r="W2495" s="14">
        <v>75</v>
      </c>
      <c r="X2495" s="456">
        <v>0.73882500000000007</v>
      </c>
      <c r="Y2495" s="136">
        <v>100</v>
      </c>
      <c r="Z2495" s="458">
        <v>0.71154499999999998</v>
      </c>
      <c r="AA2495" s="136">
        <v>105</v>
      </c>
      <c r="AB2495" s="458">
        <v>0.67571999999999999</v>
      </c>
      <c r="AC2495" s="136">
        <v>119</v>
      </c>
      <c r="AD2495" s="458">
        <v>0.70484999999999998</v>
      </c>
      <c r="AE2495" s="136">
        <v>126</v>
      </c>
    </row>
    <row r="2496" spans="1:31" s="289" customFormat="1">
      <c r="A2496" s="287" t="s">
        <v>143</v>
      </c>
      <c r="B2496" s="287" t="s">
        <v>203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13</v>
      </c>
      <c r="H2496">
        <v>82.743257142857146</v>
      </c>
      <c r="I2496" s="319">
        <v>2.1924000000000001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1">
        <v>0.47075499999999998</v>
      </c>
      <c r="W2496" s="14">
        <v>75</v>
      </c>
      <c r="X2496" s="456">
        <v>0.72567999999999999</v>
      </c>
      <c r="Y2496" s="136">
        <v>100</v>
      </c>
      <c r="Z2496" s="458">
        <v>0.77703999999999995</v>
      </c>
      <c r="AA2496" s="136">
        <v>105</v>
      </c>
      <c r="AB2496" s="458">
        <v>0.73075000000000001</v>
      </c>
      <c r="AC2496" s="136">
        <v>119</v>
      </c>
      <c r="AD2496" s="458">
        <v>0.70933000000000002</v>
      </c>
      <c r="AE2496" s="136">
        <v>126</v>
      </c>
    </row>
    <row r="2497" spans="1:31" s="289" customFormat="1">
      <c r="A2497" s="287" t="s">
        <v>143</v>
      </c>
      <c r="B2497" s="287" t="s">
        <v>203</v>
      </c>
      <c r="C2497" s="288">
        <v>42297</v>
      </c>
      <c r="D2497" s="292">
        <v>42532</v>
      </c>
      <c r="E2497" s="289">
        <v>2016</v>
      </c>
      <c r="F2497" s="289">
        <v>2</v>
      </c>
      <c r="G2497" s="289">
        <v>14</v>
      </c>
      <c r="H2497">
        <v>81.851314285714281</v>
      </c>
      <c r="I2497" s="319">
        <v>1.9148000000000001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2">
        <v>0.37462000000000001</v>
      </c>
      <c r="W2497" s="14">
        <v>75</v>
      </c>
      <c r="X2497" s="456">
        <v>0.66761500000000007</v>
      </c>
      <c r="Y2497" s="136">
        <v>100</v>
      </c>
      <c r="Z2497" s="459">
        <v>0.66202500000000009</v>
      </c>
      <c r="AA2497" s="136">
        <v>105</v>
      </c>
      <c r="AB2497" s="459">
        <v>0.64356499999999994</v>
      </c>
      <c r="AC2497" s="136">
        <v>119</v>
      </c>
      <c r="AD2497" s="459">
        <v>0.61416000000000004</v>
      </c>
      <c r="AE2497" s="136">
        <v>126</v>
      </c>
    </row>
    <row r="2498" spans="1:31" s="289" customFormat="1">
      <c r="A2498" s="289" t="s">
        <v>143</v>
      </c>
      <c r="B2498" s="287" t="s">
        <v>203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1</v>
      </c>
      <c r="H2498">
        <v>33.416742857142857</v>
      </c>
      <c r="I2498" s="319">
        <v>1.6950000000000001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50">
        <v>0.363205</v>
      </c>
      <c r="W2498" s="14">
        <v>75</v>
      </c>
      <c r="X2498" s="456">
        <v>0.476655</v>
      </c>
      <c r="Y2498" s="136">
        <v>100</v>
      </c>
      <c r="Z2498" s="457">
        <v>0.41672500000000001</v>
      </c>
      <c r="AA2498" s="136">
        <v>105</v>
      </c>
      <c r="AB2498" s="457">
        <v>0.45015499999999997</v>
      </c>
      <c r="AC2498" s="136">
        <v>119</v>
      </c>
      <c r="AD2498" s="457">
        <v>0.40318500000000002</v>
      </c>
      <c r="AE2498" s="136">
        <v>126</v>
      </c>
    </row>
    <row r="2499" spans="1:31" s="289" customFormat="1">
      <c r="A2499" s="287" t="s">
        <v>143</v>
      </c>
      <c r="B2499" s="287" t="s">
        <v>203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2</v>
      </c>
      <c r="H2499">
        <v>39.992228571428576</v>
      </c>
      <c r="I2499" s="319">
        <v>1.6868000000000001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1">
        <v>0.39748499999999998</v>
      </c>
      <c r="W2499" s="14">
        <v>75</v>
      </c>
      <c r="X2499" s="456">
        <v>0.50729000000000002</v>
      </c>
      <c r="Y2499" s="136">
        <v>100</v>
      </c>
      <c r="Z2499" s="458">
        <v>0.44743500000000003</v>
      </c>
      <c r="AA2499" s="136">
        <v>105</v>
      </c>
      <c r="AB2499" s="458">
        <v>0.53403</v>
      </c>
      <c r="AC2499" s="136">
        <v>119</v>
      </c>
      <c r="AD2499" s="458">
        <v>0.46752500000000002</v>
      </c>
      <c r="AE2499" s="136">
        <v>126</v>
      </c>
    </row>
    <row r="2500" spans="1:31" s="289" customFormat="1">
      <c r="A2500" s="287" t="s">
        <v>143</v>
      </c>
      <c r="B2500" s="287" t="s">
        <v>203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3</v>
      </c>
      <c r="H2500">
        <v>57.436971428571432</v>
      </c>
      <c r="I2500" s="319">
        <v>1.7444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1">
        <v>0.40986999999999996</v>
      </c>
      <c r="W2500" s="14">
        <v>75</v>
      </c>
      <c r="X2500" s="456">
        <v>0.55543999999999993</v>
      </c>
      <c r="Y2500" s="136">
        <v>100</v>
      </c>
      <c r="Z2500" s="458">
        <v>0.53105000000000002</v>
      </c>
      <c r="AA2500" s="136">
        <v>105</v>
      </c>
      <c r="AB2500" s="458">
        <v>0.65461499999999995</v>
      </c>
      <c r="AC2500" s="136">
        <v>119</v>
      </c>
      <c r="AD2500" s="458">
        <v>0.60590499999999992</v>
      </c>
      <c r="AE2500" s="136">
        <v>126</v>
      </c>
    </row>
    <row r="2501" spans="1:31" s="289" customFormat="1">
      <c r="A2501" s="289" t="s">
        <v>143</v>
      </c>
      <c r="B2501" s="287" t="s">
        <v>203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4</v>
      </c>
      <c r="H2501">
        <v>64.80068571428572</v>
      </c>
      <c r="I2501" s="319">
        <v>1.7726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1">
        <v>0.38331000000000004</v>
      </c>
      <c r="W2501" s="14">
        <v>75</v>
      </c>
      <c r="X2501" s="456">
        <v>0.65759499999999993</v>
      </c>
      <c r="Y2501" s="136">
        <v>100</v>
      </c>
      <c r="Z2501" s="458">
        <v>0.64707999999999999</v>
      </c>
      <c r="AA2501" s="136">
        <v>105</v>
      </c>
      <c r="AB2501" s="458">
        <v>0.68212499999999998</v>
      </c>
      <c r="AC2501" s="136">
        <v>119</v>
      </c>
      <c r="AD2501" s="458">
        <v>0.65735499999999991</v>
      </c>
      <c r="AE2501" s="136">
        <v>126</v>
      </c>
    </row>
    <row r="2502" spans="1:31" s="289" customFormat="1">
      <c r="A2502" s="287" t="s">
        <v>143</v>
      </c>
      <c r="B2502" s="287" t="s">
        <v>203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5</v>
      </c>
      <c r="H2502">
        <v>70.712400000000017</v>
      </c>
      <c r="I2502" s="319">
        <v>1.8373999999999999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1">
        <v>0.39981</v>
      </c>
      <c r="W2502" s="14">
        <v>75</v>
      </c>
      <c r="X2502" s="456">
        <v>0.74144999999999994</v>
      </c>
      <c r="Y2502" s="136">
        <v>100</v>
      </c>
      <c r="Z2502" s="458">
        <v>0.72914000000000001</v>
      </c>
      <c r="AA2502" s="136">
        <v>105</v>
      </c>
      <c r="AB2502" s="458">
        <v>0.68728</v>
      </c>
      <c r="AC2502" s="136">
        <v>119</v>
      </c>
      <c r="AD2502" s="458">
        <v>0.66407499999999997</v>
      </c>
      <c r="AE2502" s="136">
        <v>126</v>
      </c>
    </row>
    <row r="2503" spans="1:31" s="289" customFormat="1">
      <c r="A2503" s="287" t="s">
        <v>143</v>
      </c>
      <c r="B2503" s="287" t="s">
        <v>203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6</v>
      </c>
      <c r="H2503">
        <v>74.072742857142856</v>
      </c>
      <c r="I2503" s="319">
        <v>2.129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1">
        <v>0.42585499999999998</v>
      </c>
      <c r="W2503" s="14">
        <v>75</v>
      </c>
      <c r="X2503" s="456">
        <v>0.70843999999999996</v>
      </c>
      <c r="Y2503" s="136">
        <v>100</v>
      </c>
      <c r="Z2503" s="458">
        <v>0.71736500000000003</v>
      </c>
      <c r="AA2503" s="136">
        <v>105</v>
      </c>
      <c r="AB2503" s="458">
        <v>0.72742499999999999</v>
      </c>
      <c r="AC2503" s="136">
        <v>119</v>
      </c>
      <c r="AD2503" s="458">
        <v>0.69051499999999999</v>
      </c>
      <c r="AE2503" s="136">
        <v>126</v>
      </c>
    </row>
    <row r="2504" spans="1:31" s="289" customFormat="1">
      <c r="A2504" s="289" t="s">
        <v>143</v>
      </c>
      <c r="B2504" s="287" t="s">
        <v>203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7</v>
      </c>
      <c r="H2504">
        <v>79.175485714285728</v>
      </c>
      <c r="I2504" s="319">
        <v>2.286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1">
        <v>0.41538999999999998</v>
      </c>
      <c r="W2504" s="14">
        <v>75</v>
      </c>
      <c r="X2504" s="456">
        <v>0.72553000000000001</v>
      </c>
      <c r="Y2504" s="136">
        <v>100</v>
      </c>
      <c r="Z2504" s="458">
        <v>0.75215999999999994</v>
      </c>
      <c r="AA2504" s="136">
        <v>105</v>
      </c>
      <c r="AB2504" s="458">
        <v>0.54679999999999995</v>
      </c>
      <c r="AC2504" s="136">
        <v>119</v>
      </c>
      <c r="AD2504" s="458">
        <v>0.50819499999999995</v>
      </c>
      <c r="AE2504" s="136">
        <v>126</v>
      </c>
    </row>
    <row r="2505" spans="1:31" s="289" customFormat="1">
      <c r="A2505" s="287" t="s">
        <v>143</v>
      </c>
      <c r="B2505" s="287" t="s">
        <v>203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8</v>
      </c>
      <c r="H2505">
        <v>65.941542857142849</v>
      </c>
      <c r="I2505" s="319">
        <v>2.2816999999999998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1">
        <v>0.34193000000000001</v>
      </c>
      <c r="W2505" s="14">
        <v>75</v>
      </c>
      <c r="X2505" s="456">
        <v>0.57041000000000008</v>
      </c>
      <c r="Y2505" s="136">
        <v>100</v>
      </c>
      <c r="Z2505" s="458">
        <v>0.55665999999999993</v>
      </c>
      <c r="AA2505" s="136">
        <v>105</v>
      </c>
      <c r="AB2505" s="458">
        <v>0.59213000000000005</v>
      </c>
      <c r="AC2505" s="136">
        <v>119</v>
      </c>
      <c r="AD2505" s="458">
        <v>0.56455</v>
      </c>
      <c r="AE2505" s="136">
        <v>126</v>
      </c>
    </row>
    <row r="2506" spans="1:31" s="289" customFormat="1">
      <c r="A2506" s="287" t="s">
        <v>143</v>
      </c>
      <c r="B2506" s="287" t="s">
        <v>203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9</v>
      </c>
      <c r="H2506">
        <v>73.201542857142854</v>
      </c>
      <c r="I2506" s="319">
        <v>1.9077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1">
        <v>0.38634999999999997</v>
      </c>
      <c r="W2506" s="14">
        <v>75</v>
      </c>
      <c r="X2506" s="456">
        <v>0.71721000000000001</v>
      </c>
      <c r="Y2506" s="136">
        <v>100</v>
      </c>
      <c r="Z2506" s="458">
        <v>0.69964999999999999</v>
      </c>
      <c r="AA2506" s="136">
        <v>105</v>
      </c>
      <c r="AB2506" s="458">
        <v>0.49790500000000004</v>
      </c>
      <c r="AC2506" s="136">
        <v>119</v>
      </c>
      <c r="AD2506" s="458">
        <v>0.50144</v>
      </c>
      <c r="AE2506" s="136">
        <v>126</v>
      </c>
    </row>
    <row r="2507" spans="1:31" s="289" customFormat="1">
      <c r="A2507" s="289" t="s">
        <v>143</v>
      </c>
      <c r="B2507" s="287" t="s">
        <v>203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10</v>
      </c>
      <c r="H2507">
        <v>71.313942857142862</v>
      </c>
      <c r="I2507" s="319">
        <v>1.8552999999999999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1">
        <v>0.39737999999999996</v>
      </c>
      <c r="W2507" s="14">
        <v>75</v>
      </c>
      <c r="X2507" s="456">
        <v>0.73758499999999994</v>
      </c>
      <c r="Y2507" s="136">
        <v>100</v>
      </c>
      <c r="Z2507" s="458">
        <v>0.75073000000000001</v>
      </c>
      <c r="AA2507" s="136">
        <v>105</v>
      </c>
      <c r="AB2507" s="458">
        <v>0.63895000000000002</v>
      </c>
      <c r="AC2507" s="136">
        <v>119</v>
      </c>
      <c r="AD2507" s="458">
        <v>0.61051</v>
      </c>
      <c r="AE2507" s="136">
        <v>126</v>
      </c>
    </row>
    <row r="2508" spans="1:31" s="289" customFormat="1">
      <c r="A2508" s="287" t="s">
        <v>143</v>
      </c>
      <c r="B2508" s="287" t="s">
        <v>203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11</v>
      </c>
      <c r="H2508">
        <v>78.573942857142853</v>
      </c>
      <c r="I2508" s="319">
        <v>1.8925000000000001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1">
        <v>0.41936499999999999</v>
      </c>
      <c r="W2508" s="14">
        <v>75</v>
      </c>
      <c r="X2508" s="456">
        <v>0.72921999999999998</v>
      </c>
      <c r="Y2508" s="136">
        <v>100</v>
      </c>
      <c r="Z2508" s="458">
        <v>0.75146500000000005</v>
      </c>
      <c r="AA2508" s="136">
        <v>105</v>
      </c>
      <c r="AB2508" s="458">
        <v>0.70658500000000002</v>
      </c>
      <c r="AC2508" s="136">
        <v>119</v>
      </c>
      <c r="AD2508" s="458">
        <v>0.69970500000000002</v>
      </c>
      <c r="AE2508" s="136">
        <v>126</v>
      </c>
    </row>
    <row r="2509" spans="1:31" s="289" customFormat="1">
      <c r="A2509" s="287" t="s">
        <v>143</v>
      </c>
      <c r="B2509" s="287" t="s">
        <v>203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12</v>
      </c>
      <c r="H2509">
        <v>73.491942857142845</v>
      </c>
      <c r="I2509" s="319">
        <v>1.7529999999999999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1">
        <v>0.425205</v>
      </c>
      <c r="W2509" s="14">
        <v>75</v>
      </c>
      <c r="X2509" s="456">
        <v>0.66059000000000001</v>
      </c>
      <c r="Y2509" s="136">
        <v>100</v>
      </c>
      <c r="Z2509" s="458">
        <v>0.70521</v>
      </c>
      <c r="AA2509" s="136">
        <v>105</v>
      </c>
      <c r="AB2509" s="458">
        <v>0.61760499999999996</v>
      </c>
      <c r="AC2509" s="136">
        <v>119</v>
      </c>
      <c r="AD2509" s="458">
        <v>0.63650499999999999</v>
      </c>
      <c r="AE2509" s="136">
        <v>126</v>
      </c>
    </row>
    <row r="2510" spans="1:31" s="289" customFormat="1">
      <c r="A2510" s="289" t="s">
        <v>143</v>
      </c>
      <c r="B2510" s="287" t="s">
        <v>203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13</v>
      </c>
      <c r="H2510">
        <v>78.262799999999999</v>
      </c>
      <c r="I2510" s="319">
        <v>2.2237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1">
        <v>0.44449499999999997</v>
      </c>
      <c r="W2510" s="14">
        <v>75</v>
      </c>
      <c r="X2510" s="456">
        <v>0.72850499999999996</v>
      </c>
      <c r="Y2510" s="136">
        <v>100</v>
      </c>
      <c r="Z2510" s="458">
        <v>0.71428000000000003</v>
      </c>
      <c r="AA2510" s="136">
        <v>105</v>
      </c>
      <c r="AB2510" s="458">
        <v>0.64915</v>
      </c>
      <c r="AC2510" s="136">
        <v>119</v>
      </c>
      <c r="AD2510" s="458">
        <v>0.61957499999999999</v>
      </c>
      <c r="AE2510" s="136">
        <v>126</v>
      </c>
    </row>
    <row r="2511" spans="1:31" s="289" customFormat="1">
      <c r="A2511" s="287" t="s">
        <v>143</v>
      </c>
      <c r="B2511" s="287" t="s">
        <v>203</v>
      </c>
      <c r="C2511" s="288">
        <v>42297</v>
      </c>
      <c r="D2511" s="292">
        <v>42532</v>
      </c>
      <c r="E2511" s="289">
        <v>2016</v>
      </c>
      <c r="F2511" s="289">
        <v>3</v>
      </c>
      <c r="G2511" s="289">
        <v>14</v>
      </c>
      <c r="H2511">
        <v>71.998457142857134</v>
      </c>
      <c r="I2511" s="319">
        <v>1.9358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2">
        <v>0.41910000000000003</v>
      </c>
      <c r="W2511" s="14">
        <v>75</v>
      </c>
      <c r="X2511" s="456">
        <v>0.67707499999999998</v>
      </c>
      <c r="Y2511" s="136">
        <v>100</v>
      </c>
      <c r="Z2511" s="459">
        <v>0.65172000000000008</v>
      </c>
      <c r="AA2511" s="136">
        <v>105</v>
      </c>
      <c r="AB2511" s="459">
        <v>0.43952999999999998</v>
      </c>
      <c r="AC2511" s="136">
        <v>119</v>
      </c>
      <c r="AD2511" s="459">
        <v>0.419265</v>
      </c>
      <c r="AE2511" s="136">
        <v>126</v>
      </c>
    </row>
    <row r="2512" spans="1:31" s="289" customFormat="1">
      <c r="A2512" s="287" t="s">
        <v>143</v>
      </c>
      <c r="B2512" s="287" t="s">
        <v>203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1</v>
      </c>
      <c r="H2512">
        <v>33.043371428571426</v>
      </c>
      <c r="I2512" s="319">
        <v>1.8041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50">
        <v>0.37060499999999996</v>
      </c>
      <c r="W2512" s="14">
        <v>75</v>
      </c>
      <c r="X2512" s="456">
        <v>0.41561000000000003</v>
      </c>
      <c r="Y2512" s="136">
        <v>100</v>
      </c>
      <c r="Z2512" s="457">
        <v>0.36389000000000005</v>
      </c>
      <c r="AA2512" s="136">
        <v>105</v>
      </c>
      <c r="AB2512" s="457">
        <v>0.38261500000000004</v>
      </c>
      <c r="AC2512" s="136">
        <v>119</v>
      </c>
      <c r="AD2512" s="457">
        <v>0.318635</v>
      </c>
      <c r="AE2512" s="136">
        <v>126</v>
      </c>
    </row>
    <row r="2513" spans="1:31" s="289" customFormat="1">
      <c r="A2513" s="289" t="s">
        <v>143</v>
      </c>
      <c r="B2513" s="287" t="s">
        <v>203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2</v>
      </c>
      <c r="H2513">
        <v>39.618857142857152</v>
      </c>
      <c r="I2513" s="319">
        <v>1.7369000000000001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1">
        <v>0.39093500000000003</v>
      </c>
      <c r="W2513" s="14">
        <v>75</v>
      </c>
      <c r="X2513" s="456">
        <v>0.47182999999999997</v>
      </c>
      <c r="Y2513" s="136">
        <v>100</v>
      </c>
      <c r="Z2513" s="458">
        <v>0.38939499999999999</v>
      </c>
      <c r="AA2513" s="136">
        <v>105</v>
      </c>
      <c r="AB2513" s="458">
        <v>0.37784000000000001</v>
      </c>
      <c r="AC2513" s="136">
        <v>119</v>
      </c>
      <c r="AD2513" s="458">
        <v>0.34332499999999999</v>
      </c>
      <c r="AE2513" s="136">
        <v>126</v>
      </c>
    </row>
    <row r="2514" spans="1:31" s="289" customFormat="1">
      <c r="A2514" s="287" t="s">
        <v>143</v>
      </c>
      <c r="B2514" s="287" t="s">
        <v>203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3</v>
      </c>
      <c r="H2514">
        <v>41.921314285714296</v>
      </c>
      <c r="I2514" s="319">
        <v>1.7330000000000001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1">
        <v>0.35348000000000002</v>
      </c>
      <c r="W2514" s="14">
        <v>75</v>
      </c>
      <c r="X2514" s="456">
        <v>0.47968500000000003</v>
      </c>
      <c r="Y2514" s="136">
        <v>100</v>
      </c>
      <c r="Z2514" s="458">
        <v>0.40670499999999998</v>
      </c>
      <c r="AA2514" s="136">
        <v>105</v>
      </c>
      <c r="AB2514" s="458">
        <v>0.42948500000000001</v>
      </c>
      <c r="AC2514" s="136">
        <v>119</v>
      </c>
      <c r="AD2514" s="458">
        <v>0.38312999999999997</v>
      </c>
      <c r="AE2514" s="136">
        <v>126</v>
      </c>
    </row>
    <row r="2515" spans="1:31" s="289" customFormat="1">
      <c r="A2515" s="287" t="s">
        <v>143</v>
      </c>
      <c r="B2515" s="287" t="s">
        <v>203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4</v>
      </c>
      <c r="H2515">
        <v>52.168285714285716</v>
      </c>
      <c r="I2515" s="319">
        <v>1.6725000000000001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1">
        <v>0.44420500000000002</v>
      </c>
      <c r="W2515" s="14">
        <v>75</v>
      </c>
      <c r="X2515" s="456">
        <v>0.63575999999999999</v>
      </c>
      <c r="Y2515" s="136">
        <v>100</v>
      </c>
      <c r="Z2515" s="458">
        <v>0.57296999999999998</v>
      </c>
      <c r="AA2515" s="136">
        <v>105</v>
      </c>
      <c r="AB2515" s="458">
        <v>0.55889</v>
      </c>
      <c r="AC2515" s="136">
        <v>119</v>
      </c>
      <c r="AD2515" s="458">
        <v>0.47959499999999999</v>
      </c>
      <c r="AE2515" s="136">
        <v>126</v>
      </c>
    </row>
    <row r="2516" spans="1:31" s="289" customFormat="1">
      <c r="A2516" s="289" t="s">
        <v>143</v>
      </c>
      <c r="B2516" s="287" t="s">
        <v>203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5</v>
      </c>
      <c r="H2516">
        <v>72.724457142857148</v>
      </c>
      <c r="I2516" s="319">
        <v>1.8884000000000001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1">
        <v>0.42915999999999999</v>
      </c>
      <c r="W2516" s="14">
        <v>75</v>
      </c>
      <c r="X2516" s="456">
        <v>0.64330500000000002</v>
      </c>
      <c r="Y2516" s="136">
        <v>100</v>
      </c>
      <c r="Z2516" s="458">
        <v>0.66457500000000003</v>
      </c>
      <c r="AA2516" s="136">
        <v>105</v>
      </c>
      <c r="AB2516" s="458">
        <v>0.61677999999999999</v>
      </c>
      <c r="AC2516" s="136">
        <v>119</v>
      </c>
      <c r="AD2516" s="458">
        <v>0.58077000000000001</v>
      </c>
      <c r="AE2516" s="136">
        <v>126</v>
      </c>
    </row>
    <row r="2517" spans="1:31" s="289" customFormat="1">
      <c r="A2517" s="287" t="s">
        <v>143</v>
      </c>
      <c r="B2517" s="287" t="s">
        <v>203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6</v>
      </c>
      <c r="H2517">
        <v>77.495314285714272</v>
      </c>
      <c r="I2517" s="319">
        <v>2.1577000000000002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1">
        <v>0.43619999999999998</v>
      </c>
      <c r="W2517" s="14">
        <v>75</v>
      </c>
      <c r="X2517" s="456">
        <v>0.77937500000000004</v>
      </c>
      <c r="Y2517" s="136">
        <v>100</v>
      </c>
      <c r="Z2517" s="458">
        <v>0.76463999999999999</v>
      </c>
      <c r="AA2517" s="136">
        <v>105</v>
      </c>
      <c r="AB2517" s="458">
        <v>0.72608000000000006</v>
      </c>
      <c r="AC2517" s="136">
        <v>119</v>
      </c>
      <c r="AD2517" s="458">
        <v>0.68341000000000007</v>
      </c>
      <c r="AE2517" s="136">
        <v>126</v>
      </c>
    </row>
    <row r="2518" spans="1:31" s="289" customFormat="1">
      <c r="A2518" s="287" t="s">
        <v>143</v>
      </c>
      <c r="B2518" s="287" t="s">
        <v>203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7</v>
      </c>
      <c r="H2518">
        <v>77.41234285714286</v>
      </c>
      <c r="I2518" s="319">
        <v>2.1958000000000002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1">
        <v>0.45228999999999997</v>
      </c>
      <c r="W2518" s="14">
        <v>75</v>
      </c>
      <c r="X2518" s="456">
        <v>0.76850499999999999</v>
      </c>
      <c r="Y2518" s="136">
        <v>100</v>
      </c>
      <c r="Z2518" s="458">
        <v>0.78541000000000005</v>
      </c>
      <c r="AA2518" s="136">
        <v>105</v>
      </c>
      <c r="AB2518" s="458">
        <v>0.7283599999999999</v>
      </c>
      <c r="AC2518" s="136">
        <v>119</v>
      </c>
      <c r="AD2518" s="458">
        <v>0.71399499999999994</v>
      </c>
      <c r="AE2518" s="136">
        <v>126</v>
      </c>
    </row>
    <row r="2519" spans="1:31" s="289" customFormat="1">
      <c r="A2519" s="289" t="s">
        <v>143</v>
      </c>
      <c r="B2519" s="287" t="s">
        <v>203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8</v>
      </c>
      <c r="H2519">
        <v>60.652114285714291</v>
      </c>
      <c r="I2519" s="319">
        <v>2.2107000000000001</v>
      </c>
      <c r="J2519" t="s">
        <v>17</v>
      </c>
      <c r="K2519" t="s">
        <v>17</v>
      </c>
      <c r="L2519" t="s">
        <v>17</v>
      </c>
      <c r="M2519" t="s">
        <v>17</v>
      </c>
      <c r="N2519" t="s">
        <v>17</v>
      </c>
      <c r="O2519" t="s">
        <v>17</v>
      </c>
      <c r="P2519" t="s">
        <v>17</v>
      </c>
      <c r="Q2519" t="s">
        <v>17</v>
      </c>
      <c r="R2519" t="s">
        <v>17</v>
      </c>
      <c r="S2519" t="s">
        <v>17</v>
      </c>
      <c r="T2519" t="s">
        <v>17</v>
      </c>
      <c r="U2519" t="s">
        <v>17</v>
      </c>
      <c r="V2519" s="351">
        <v>0.365035</v>
      </c>
      <c r="W2519" s="14">
        <v>75</v>
      </c>
      <c r="X2519" s="456">
        <v>0.61502500000000004</v>
      </c>
      <c r="Y2519" s="136">
        <v>100</v>
      </c>
      <c r="Z2519" s="458">
        <v>0.57354499999999997</v>
      </c>
      <c r="AA2519" s="136">
        <v>105</v>
      </c>
      <c r="AB2519" s="458">
        <v>0.57752999999999999</v>
      </c>
      <c r="AC2519" s="136">
        <v>119</v>
      </c>
      <c r="AD2519" s="458">
        <v>0.51056000000000001</v>
      </c>
      <c r="AE2519" s="136">
        <v>126</v>
      </c>
    </row>
    <row r="2520" spans="1:31" s="289" customFormat="1">
      <c r="A2520" s="287" t="s">
        <v>143</v>
      </c>
      <c r="B2520" s="287" t="s">
        <v>203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9</v>
      </c>
      <c r="H2520">
        <v>69.052971428571439</v>
      </c>
      <c r="I2520" s="319">
        <v>2.077</v>
      </c>
      <c r="J2520" t="s">
        <v>17</v>
      </c>
      <c r="K2520" t="s">
        <v>17</v>
      </c>
      <c r="L2520" t="s">
        <v>17</v>
      </c>
      <c r="M2520" t="s">
        <v>17</v>
      </c>
      <c r="N2520" t="s">
        <v>17</v>
      </c>
      <c r="O2520" t="s">
        <v>17</v>
      </c>
      <c r="P2520" t="s">
        <v>17</v>
      </c>
      <c r="Q2520" t="s">
        <v>17</v>
      </c>
      <c r="R2520" t="s">
        <v>17</v>
      </c>
      <c r="S2520" t="s">
        <v>17</v>
      </c>
      <c r="T2520" t="s">
        <v>17</v>
      </c>
      <c r="U2520" t="s">
        <v>17</v>
      </c>
      <c r="V2520" s="351">
        <v>0.388625</v>
      </c>
      <c r="W2520" s="14">
        <v>75</v>
      </c>
      <c r="X2520" s="456">
        <v>0.68567999999999996</v>
      </c>
      <c r="Y2520" s="136">
        <v>100</v>
      </c>
      <c r="Z2520" s="458">
        <v>0.64822999999999997</v>
      </c>
      <c r="AA2520" s="136">
        <v>105</v>
      </c>
      <c r="AB2520" s="458">
        <v>0.63090000000000002</v>
      </c>
      <c r="AC2520" s="136">
        <v>119</v>
      </c>
      <c r="AD2520" s="458">
        <v>0.58621999999999996</v>
      </c>
      <c r="AE2520" s="136">
        <v>126</v>
      </c>
    </row>
    <row r="2521" spans="1:31" s="289" customFormat="1">
      <c r="A2521" s="287" t="s">
        <v>143</v>
      </c>
      <c r="B2521" s="287" t="s">
        <v>203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10</v>
      </c>
      <c r="H2521">
        <v>76.064057142857152</v>
      </c>
      <c r="I2521" s="319">
        <v>1.8831</v>
      </c>
      <c r="J2521" t="s">
        <v>17</v>
      </c>
      <c r="K2521" t="s">
        <v>17</v>
      </c>
      <c r="L2521" t="s">
        <v>17</v>
      </c>
      <c r="M2521" t="s">
        <v>17</v>
      </c>
      <c r="N2521" t="s">
        <v>17</v>
      </c>
      <c r="O2521" t="s">
        <v>17</v>
      </c>
      <c r="P2521" t="s">
        <v>17</v>
      </c>
      <c r="Q2521" t="s">
        <v>17</v>
      </c>
      <c r="R2521" t="s">
        <v>17</v>
      </c>
      <c r="S2521" t="s">
        <v>17</v>
      </c>
      <c r="T2521" t="s">
        <v>17</v>
      </c>
      <c r="U2521" t="s">
        <v>17</v>
      </c>
      <c r="V2521" s="351">
        <v>0.42199500000000001</v>
      </c>
      <c r="W2521" s="14">
        <v>75</v>
      </c>
      <c r="X2521" s="456">
        <v>0.71883999999999992</v>
      </c>
      <c r="Y2521" s="136">
        <v>100</v>
      </c>
      <c r="Z2521" s="458">
        <v>0.71663999999999994</v>
      </c>
      <c r="AA2521" s="136">
        <v>105</v>
      </c>
      <c r="AB2521" s="458">
        <v>0.67350500000000002</v>
      </c>
      <c r="AC2521" s="136">
        <v>119</v>
      </c>
      <c r="AD2521" s="458">
        <v>0.63897000000000004</v>
      </c>
      <c r="AE2521" s="136">
        <v>126</v>
      </c>
    </row>
    <row r="2522" spans="1:31" s="289" customFormat="1">
      <c r="A2522" s="289" t="s">
        <v>143</v>
      </c>
      <c r="B2522" s="287" t="s">
        <v>203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11</v>
      </c>
      <c r="H2522">
        <v>62.062628571428583</v>
      </c>
      <c r="I2522" s="319">
        <v>1.774</v>
      </c>
      <c r="J2522" t="s">
        <v>17</v>
      </c>
      <c r="K2522" t="s">
        <v>17</v>
      </c>
      <c r="L2522" t="s">
        <v>17</v>
      </c>
      <c r="M2522" t="s">
        <v>17</v>
      </c>
      <c r="N2522" t="s">
        <v>17</v>
      </c>
      <c r="O2522" t="s">
        <v>17</v>
      </c>
      <c r="P2522" t="s">
        <v>17</v>
      </c>
      <c r="Q2522" t="s">
        <v>17</v>
      </c>
      <c r="R2522" t="s">
        <v>17</v>
      </c>
      <c r="S2522" t="s">
        <v>17</v>
      </c>
      <c r="T2522" t="s">
        <v>17</v>
      </c>
      <c r="U2522" t="s">
        <v>17</v>
      </c>
      <c r="V2522" s="351">
        <v>0.40785000000000005</v>
      </c>
      <c r="W2522" s="14">
        <v>75</v>
      </c>
      <c r="X2522" s="456">
        <v>0.72840499999999997</v>
      </c>
      <c r="Y2522" s="136">
        <v>100</v>
      </c>
      <c r="Z2522" s="458">
        <v>0.68908999999999998</v>
      </c>
      <c r="AA2522" s="136">
        <v>105</v>
      </c>
      <c r="AB2522" s="458">
        <v>0.61065999999999998</v>
      </c>
      <c r="AC2522" s="136">
        <v>119</v>
      </c>
      <c r="AD2522" s="458">
        <v>0.57202500000000001</v>
      </c>
      <c r="AE2522" s="136">
        <v>126</v>
      </c>
    </row>
    <row r="2523" spans="1:31" s="289" customFormat="1">
      <c r="A2523" s="287" t="s">
        <v>143</v>
      </c>
      <c r="B2523" s="287" t="s">
        <v>203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12</v>
      </c>
      <c r="H2523">
        <v>79.092514285714302</v>
      </c>
      <c r="I2523" s="319">
        <v>1.9528000000000001</v>
      </c>
      <c r="J2523" t="s">
        <v>17</v>
      </c>
      <c r="K2523" t="s">
        <v>17</v>
      </c>
      <c r="L2523" t="s">
        <v>17</v>
      </c>
      <c r="M2523" t="s">
        <v>17</v>
      </c>
      <c r="N2523" t="s">
        <v>17</v>
      </c>
      <c r="O2523" t="s">
        <v>17</v>
      </c>
      <c r="P2523" t="s">
        <v>17</v>
      </c>
      <c r="Q2523" t="s">
        <v>17</v>
      </c>
      <c r="R2523" t="s">
        <v>17</v>
      </c>
      <c r="S2523" t="s">
        <v>17</v>
      </c>
      <c r="T2523" t="s">
        <v>17</v>
      </c>
      <c r="U2523" t="s">
        <v>17</v>
      </c>
      <c r="V2523" s="351">
        <v>0.39653499999999997</v>
      </c>
      <c r="W2523" s="14">
        <v>75</v>
      </c>
      <c r="X2523" s="456">
        <v>0.74416499999999997</v>
      </c>
      <c r="Y2523" s="136">
        <v>100</v>
      </c>
      <c r="Z2523" s="458">
        <v>0.72324500000000003</v>
      </c>
      <c r="AA2523" s="136">
        <v>105</v>
      </c>
      <c r="AB2523" s="458">
        <v>0.64799499999999999</v>
      </c>
      <c r="AC2523" s="136">
        <v>119</v>
      </c>
      <c r="AD2523" s="458">
        <v>0.64880000000000004</v>
      </c>
      <c r="AE2523" s="136">
        <v>126</v>
      </c>
    </row>
    <row r="2524" spans="1:31" s="289" customFormat="1">
      <c r="A2524" s="287" t="s">
        <v>143</v>
      </c>
      <c r="B2524" s="287" t="s">
        <v>203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13</v>
      </c>
      <c r="H2524">
        <v>79.030285714285725</v>
      </c>
      <c r="I2524" s="319">
        <v>2.1526000000000001</v>
      </c>
      <c r="J2524" t="s">
        <v>17</v>
      </c>
      <c r="K2524" t="s">
        <v>17</v>
      </c>
      <c r="L2524" t="s">
        <v>17</v>
      </c>
      <c r="M2524" t="s">
        <v>17</v>
      </c>
      <c r="N2524" t="s">
        <v>17</v>
      </c>
      <c r="O2524" t="s">
        <v>17</v>
      </c>
      <c r="P2524" t="s">
        <v>17</v>
      </c>
      <c r="Q2524" t="s">
        <v>17</v>
      </c>
      <c r="R2524" t="s">
        <v>17</v>
      </c>
      <c r="S2524" t="s">
        <v>17</v>
      </c>
      <c r="T2524" t="s">
        <v>17</v>
      </c>
      <c r="U2524" t="s">
        <v>17</v>
      </c>
      <c r="V2524" s="351">
        <v>0.48122333333333334</v>
      </c>
      <c r="W2524" s="14">
        <v>75</v>
      </c>
      <c r="X2524" s="456">
        <v>0.81882499999999991</v>
      </c>
      <c r="Y2524" s="136">
        <v>100</v>
      </c>
      <c r="Z2524" s="458">
        <v>0.81057000000000001</v>
      </c>
      <c r="AA2524" s="136">
        <v>105</v>
      </c>
      <c r="AB2524" s="458">
        <v>0.78404000000000007</v>
      </c>
      <c r="AC2524" s="136">
        <v>119</v>
      </c>
      <c r="AD2524" s="458">
        <v>0.720225</v>
      </c>
      <c r="AE2524" s="136">
        <v>126</v>
      </c>
    </row>
    <row r="2525" spans="1:31" s="289" customFormat="1">
      <c r="A2525" s="289" t="s">
        <v>143</v>
      </c>
      <c r="B2525" s="287" t="s">
        <v>203</v>
      </c>
      <c r="C2525" s="288">
        <v>42297</v>
      </c>
      <c r="D2525" s="292">
        <v>42532</v>
      </c>
      <c r="E2525" s="289">
        <v>2016</v>
      </c>
      <c r="F2525" s="289">
        <v>4</v>
      </c>
      <c r="G2525" s="289">
        <v>14</v>
      </c>
      <c r="H2525">
        <v>73.595657142857149</v>
      </c>
      <c r="I2525" s="319">
        <v>1.8935999999999999</v>
      </c>
      <c r="J2525" t="s">
        <v>17</v>
      </c>
      <c r="K2525" t="s">
        <v>17</v>
      </c>
      <c r="L2525" t="s">
        <v>17</v>
      </c>
      <c r="M2525" t="s">
        <v>17</v>
      </c>
      <c r="N2525" t="s">
        <v>17</v>
      </c>
      <c r="O2525" t="s">
        <v>17</v>
      </c>
      <c r="P2525" t="s">
        <v>17</v>
      </c>
      <c r="Q2525" t="s">
        <v>17</v>
      </c>
      <c r="R2525" t="s">
        <v>17</v>
      </c>
      <c r="S2525" t="s">
        <v>17</v>
      </c>
      <c r="T2525" t="s">
        <v>17</v>
      </c>
      <c r="U2525" t="s">
        <v>17</v>
      </c>
      <c r="V2525" s="352">
        <v>0.41147</v>
      </c>
      <c r="W2525" s="14">
        <v>75</v>
      </c>
      <c r="X2525" s="456">
        <v>0.70690999999999993</v>
      </c>
      <c r="Y2525" s="136">
        <v>100</v>
      </c>
      <c r="Z2525" s="459">
        <v>0.71292999999999995</v>
      </c>
      <c r="AA2525" s="136">
        <v>105</v>
      </c>
      <c r="AB2525" s="459">
        <v>0.63886333333333345</v>
      </c>
      <c r="AC2525" s="136">
        <v>119</v>
      </c>
      <c r="AD2525" s="459">
        <v>0.58221000000000001</v>
      </c>
      <c r="AE2525" s="136">
        <v>126</v>
      </c>
    </row>
    <row r="2526" spans="1:31" s="289" customFormat="1">
      <c r="A2526" s="287" t="s">
        <v>143</v>
      </c>
      <c r="B2526" s="287" t="s">
        <v>203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1</v>
      </c>
      <c r="H2526">
        <v>23.857166670000002</v>
      </c>
      <c r="I2526" t="s">
        <v>17</v>
      </c>
      <c r="J2526"/>
      <c r="K2526"/>
      <c r="L2526" t="s">
        <v>17</v>
      </c>
      <c r="M2526" t="s">
        <v>17</v>
      </c>
      <c r="N2526" t="s">
        <v>17</v>
      </c>
      <c r="O2526" t="s">
        <v>17</v>
      </c>
      <c r="P2526" t="s">
        <v>17</v>
      </c>
      <c r="Q2526" t="s">
        <v>17</v>
      </c>
      <c r="R2526" t="s">
        <v>17</v>
      </c>
      <c r="S2526" t="s">
        <v>17</v>
      </c>
      <c r="T2526"/>
      <c r="U2526"/>
      <c r="V2526" s="390"/>
      <c r="W2526" s="14"/>
      <c r="X2526" s="460">
        <v>0.31462897526501798</v>
      </c>
      <c r="Y2526" s="136">
        <v>86</v>
      </c>
      <c r="Z2526" s="460">
        <v>0.329756329113924</v>
      </c>
      <c r="AA2526" s="136">
        <v>98</v>
      </c>
      <c r="AB2526" s="460">
        <v>0.31624632352941201</v>
      </c>
      <c r="AC2526" s="136">
        <v>109</v>
      </c>
      <c r="AD2526" s="460">
        <v>0.29805283018867901</v>
      </c>
      <c r="AE2526" s="136">
        <v>116</v>
      </c>
    </row>
    <row r="2527" spans="1:31" s="289" customFormat="1">
      <c r="A2527" s="289" t="s">
        <v>143</v>
      </c>
      <c r="B2527" s="287" t="s">
        <v>203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2</v>
      </c>
      <c r="H2527">
        <v>12.68483333</v>
      </c>
      <c r="I2527" t="s">
        <v>337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90"/>
      <c r="W2527" s="14"/>
      <c r="X2527" s="460">
        <v>0.25730656934306601</v>
      </c>
      <c r="Y2527" s="136">
        <v>86</v>
      </c>
      <c r="Z2527" s="460">
        <v>0.26624350649350598</v>
      </c>
      <c r="AA2527" s="136">
        <v>98</v>
      </c>
      <c r="AB2527" s="460">
        <v>0.310147492625369</v>
      </c>
      <c r="AC2527" s="136">
        <v>109</v>
      </c>
      <c r="AD2527" s="460">
        <v>0.23165702479338801</v>
      </c>
      <c r="AE2527" s="136">
        <v>116</v>
      </c>
    </row>
    <row r="2528" spans="1:31" s="289" customFormat="1">
      <c r="A2528" s="287" t="s">
        <v>143</v>
      </c>
      <c r="B2528" s="287" t="s">
        <v>203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3</v>
      </c>
      <c r="H2528">
        <v>38.1755</v>
      </c>
      <c r="I2528" t="s">
        <v>17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90"/>
      <c r="W2528" s="14"/>
      <c r="X2528" s="460">
        <v>0.35603780068728502</v>
      </c>
      <c r="Y2528" s="136">
        <v>86</v>
      </c>
      <c r="Z2528" s="460">
        <v>0.42141401273885298</v>
      </c>
      <c r="AA2528" s="136">
        <v>98</v>
      </c>
      <c r="AB2528" s="460">
        <v>0.40586296296296298</v>
      </c>
      <c r="AC2528" s="136">
        <v>109</v>
      </c>
      <c r="AD2528" s="460">
        <v>0.38339629629629601</v>
      </c>
      <c r="AE2528" s="136">
        <v>116</v>
      </c>
    </row>
    <row r="2529" spans="1:31" s="289" customFormat="1">
      <c r="A2529" s="289" t="s">
        <v>143</v>
      </c>
      <c r="B2529" s="287" t="s">
        <v>203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4</v>
      </c>
      <c r="H2529">
        <v>36.441166670000001</v>
      </c>
      <c r="I2529" t="s">
        <v>337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90"/>
      <c r="W2529" s="14"/>
      <c r="X2529" s="460">
        <v>0.32361151079136702</v>
      </c>
      <c r="Y2529" s="136">
        <v>86</v>
      </c>
      <c r="Z2529" s="460">
        <v>0.39515771812080502</v>
      </c>
      <c r="AA2529" s="136">
        <v>98</v>
      </c>
      <c r="AB2529" s="460">
        <v>0.40486590038314202</v>
      </c>
      <c r="AC2529" s="136">
        <v>109</v>
      </c>
      <c r="AD2529" s="460">
        <v>0.348677290836653</v>
      </c>
      <c r="AE2529" s="136">
        <v>116</v>
      </c>
    </row>
    <row r="2530" spans="1:31" s="289" customFormat="1">
      <c r="A2530" s="287" t="s">
        <v>143</v>
      </c>
      <c r="B2530" s="287" t="s">
        <v>203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5</v>
      </c>
      <c r="H2530">
        <v>66.912999999999997</v>
      </c>
      <c r="I2530" t="s">
        <v>17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90"/>
      <c r="W2530" s="14"/>
      <c r="X2530" s="460">
        <v>0.39292222222222201</v>
      </c>
      <c r="Y2530" s="136">
        <v>86</v>
      </c>
      <c r="Z2530" s="460">
        <v>0.56875796178343996</v>
      </c>
      <c r="AA2530" s="136">
        <v>98</v>
      </c>
      <c r="AB2530" s="460">
        <v>0.63193233082706801</v>
      </c>
      <c r="AC2530" s="136">
        <v>109</v>
      </c>
      <c r="AD2530" s="460">
        <v>0.62412408759124105</v>
      </c>
      <c r="AE2530" s="136">
        <v>116</v>
      </c>
    </row>
    <row r="2531" spans="1:31" s="289" customFormat="1">
      <c r="A2531" s="289" t="s">
        <v>143</v>
      </c>
      <c r="B2531" s="287" t="s">
        <v>203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6</v>
      </c>
      <c r="H2531">
        <v>67.78016667</v>
      </c>
      <c r="I2531" t="s">
        <v>337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90"/>
      <c r="W2531" s="14"/>
      <c r="X2531" s="460">
        <v>0.394358208955224</v>
      </c>
      <c r="Y2531" s="136">
        <v>86</v>
      </c>
      <c r="Z2531" s="460">
        <v>0.536900662251656</v>
      </c>
      <c r="AA2531" s="136">
        <v>98</v>
      </c>
      <c r="AB2531" s="460">
        <v>0.64729571984435796</v>
      </c>
      <c r="AC2531" s="136">
        <v>109</v>
      </c>
      <c r="AD2531" s="460">
        <v>0.65119767441860499</v>
      </c>
      <c r="AE2531" s="136">
        <v>116</v>
      </c>
    </row>
    <row r="2532" spans="1:31" s="289" customFormat="1">
      <c r="A2532" s="287" t="s">
        <v>143</v>
      </c>
      <c r="B2532" s="287" t="s">
        <v>203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7</v>
      </c>
      <c r="H2532">
        <v>83.731999999999999</v>
      </c>
      <c r="I2532" t="s">
        <v>17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90"/>
      <c r="W2532" s="14"/>
      <c r="X2532" s="460">
        <v>0.29984074074074102</v>
      </c>
      <c r="Y2532" s="136">
        <v>86</v>
      </c>
      <c r="Z2532" s="460">
        <v>0.50258724832214796</v>
      </c>
      <c r="AA2532" s="136">
        <v>98</v>
      </c>
      <c r="AB2532" s="460">
        <v>0.61060885608856097</v>
      </c>
      <c r="AC2532" s="136">
        <v>109</v>
      </c>
      <c r="AD2532" s="460">
        <v>0.66052962962963002</v>
      </c>
      <c r="AE2532" s="136">
        <v>116</v>
      </c>
    </row>
    <row r="2533" spans="1:31" s="289" customFormat="1">
      <c r="A2533" s="289" t="s">
        <v>143</v>
      </c>
      <c r="B2533" s="287" t="s">
        <v>203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8</v>
      </c>
      <c r="H2533">
        <v>47.1295</v>
      </c>
      <c r="I2533" t="s">
        <v>337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90"/>
      <c r="W2533" s="14"/>
      <c r="X2533" s="460">
        <v>0.22969348659003799</v>
      </c>
      <c r="Y2533" s="136">
        <v>86</v>
      </c>
      <c r="Z2533" s="460">
        <v>0.28616666666666701</v>
      </c>
      <c r="AA2533" s="136">
        <v>98</v>
      </c>
      <c r="AB2533" s="460">
        <v>0.39346274509803902</v>
      </c>
      <c r="AC2533" s="136">
        <v>109</v>
      </c>
      <c r="AD2533" s="460">
        <v>0.40526086956521701</v>
      </c>
      <c r="AE2533" s="136">
        <v>116</v>
      </c>
    </row>
    <row r="2534" spans="1:31" s="289" customFormat="1">
      <c r="A2534" s="287" t="s">
        <v>143</v>
      </c>
      <c r="B2534" s="287" t="s">
        <v>203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9</v>
      </c>
      <c r="H2534">
        <v>55.680166669999998</v>
      </c>
      <c r="I2534" t="s">
        <v>17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90"/>
      <c r="W2534" s="14"/>
      <c r="X2534" s="460">
        <v>0.36591851851851898</v>
      </c>
      <c r="Y2534" s="136">
        <v>86</v>
      </c>
      <c r="Z2534" s="460">
        <v>0.49275159235668797</v>
      </c>
      <c r="AA2534" s="136">
        <v>98</v>
      </c>
      <c r="AB2534" s="460">
        <v>0.51119841269841304</v>
      </c>
      <c r="AC2534" s="136">
        <v>109</v>
      </c>
      <c r="AD2534" s="460">
        <v>0.51575187969924796</v>
      </c>
      <c r="AE2534" s="136">
        <v>116</v>
      </c>
    </row>
    <row r="2535" spans="1:31" s="289" customFormat="1">
      <c r="A2535" s="289" t="s">
        <v>143</v>
      </c>
      <c r="B2535" s="287" t="s">
        <v>203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10</v>
      </c>
      <c r="H2535">
        <v>60.802500000000002</v>
      </c>
      <c r="I2535" t="s">
        <v>337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90"/>
      <c r="W2535" s="14"/>
      <c r="X2535" s="460">
        <v>0.35426666666666701</v>
      </c>
      <c r="Y2535" s="136">
        <v>86</v>
      </c>
      <c r="Z2535" s="460">
        <v>0.48341830065359498</v>
      </c>
      <c r="AA2535" s="136">
        <v>98</v>
      </c>
      <c r="AB2535" s="460">
        <v>0.52900746268656695</v>
      </c>
      <c r="AC2535" s="136">
        <v>109</v>
      </c>
      <c r="AD2535" s="460">
        <v>0.56641544117647102</v>
      </c>
      <c r="AE2535" s="136">
        <v>116</v>
      </c>
    </row>
    <row r="2536" spans="1:31" s="289" customFormat="1">
      <c r="A2536" s="287" t="s">
        <v>143</v>
      </c>
      <c r="B2536" s="287" t="s">
        <v>203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11</v>
      </c>
      <c r="H2536">
        <v>71.692499999999995</v>
      </c>
      <c r="I2536" t="s">
        <v>17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90"/>
      <c r="W2536" s="14"/>
      <c r="X2536" s="460">
        <v>0.39356690140845102</v>
      </c>
      <c r="Y2536" s="136">
        <v>86</v>
      </c>
      <c r="Z2536" s="460">
        <v>0.552618892508143</v>
      </c>
      <c r="AA2536" s="136">
        <v>98</v>
      </c>
      <c r="AB2536" s="460">
        <v>0.638922480620155</v>
      </c>
      <c r="AC2536" s="136">
        <v>109</v>
      </c>
      <c r="AD2536" s="460">
        <v>0.71753260869565205</v>
      </c>
      <c r="AE2536" s="136">
        <v>116</v>
      </c>
    </row>
    <row r="2537" spans="1:31" s="289" customFormat="1">
      <c r="A2537" s="289" t="s">
        <v>143</v>
      </c>
      <c r="B2537" s="287" t="s">
        <v>203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12</v>
      </c>
      <c r="H2537">
        <v>83.772333329999995</v>
      </c>
      <c r="I2537" t="s">
        <v>337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90"/>
      <c r="W2537" s="14"/>
      <c r="X2537" s="460">
        <v>0.42435897435897402</v>
      </c>
      <c r="Y2537" s="136">
        <v>86</v>
      </c>
      <c r="Z2537" s="460">
        <v>0.58105937500000004</v>
      </c>
      <c r="AA2537" s="136">
        <v>98</v>
      </c>
      <c r="AB2537" s="460">
        <v>0.66050735294117602</v>
      </c>
      <c r="AC2537" s="136">
        <v>109</v>
      </c>
      <c r="AD2537" s="460">
        <v>0.75915925925925898</v>
      </c>
      <c r="AE2537" s="136">
        <v>116</v>
      </c>
    </row>
    <row r="2538" spans="1:31" s="289" customFormat="1">
      <c r="A2538" s="287" t="s">
        <v>143</v>
      </c>
      <c r="B2538" s="287" t="s">
        <v>203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13</v>
      </c>
      <c r="H2538">
        <v>89.721500000000006</v>
      </c>
      <c r="I2538" t="s">
        <v>17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90"/>
      <c r="W2538" s="14"/>
      <c r="X2538" s="460">
        <v>0.38861403508771902</v>
      </c>
      <c r="Y2538" s="136">
        <v>86</v>
      </c>
      <c r="Z2538" s="460">
        <v>0.60114239482200604</v>
      </c>
      <c r="AA2538" s="136">
        <v>98</v>
      </c>
      <c r="AB2538" s="460">
        <v>0.66008076923076897</v>
      </c>
      <c r="AC2538" s="136">
        <v>109</v>
      </c>
      <c r="AD2538" s="460">
        <v>0.76109523809523805</v>
      </c>
      <c r="AE2538" s="136">
        <v>116</v>
      </c>
    </row>
    <row r="2539" spans="1:31" s="289" customFormat="1">
      <c r="A2539" s="289" t="s">
        <v>143</v>
      </c>
      <c r="B2539" s="287" t="s">
        <v>203</v>
      </c>
      <c r="C2539" s="128">
        <v>42661</v>
      </c>
      <c r="D2539" s="128">
        <v>42899</v>
      </c>
      <c r="E2539" s="289">
        <v>2017</v>
      </c>
      <c r="F2539" s="289">
        <v>1</v>
      </c>
      <c r="G2539" s="289">
        <v>14</v>
      </c>
      <c r="H2539">
        <v>55.962499999999999</v>
      </c>
      <c r="I2539" t="s">
        <v>337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90"/>
      <c r="W2539" s="14"/>
      <c r="X2539" s="460">
        <v>0.353884476534296</v>
      </c>
      <c r="Y2539" s="136">
        <v>86</v>
      </c>
      <c r="Z2539" s="460">
        <v>0.491202572347267</v>
      </c>
      <c r="AA2539" s="136">
        <v>98</v>
      </c>
      <c r="AB2539" s="460">
        <v>0.51183955223880595</v>
      </c>
      <c r="AC2539" s="136">
        <v>109</v>
      </c>
      <c r="AD2539" s="460">
        <v>0.53736923076923104</v>
      </c>
      <c r="AE2539" s="136">
        <v>116</v>
      </c>
    </row>
    <row r="2540" spans="1:31" s="289" customFormat="1">
      <c r="A2540" s="287" t="s">
        <v>143</v>
      </c>
      <c r="B2540" s="287" t="s">
        <v>203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1</v>
      </c>
      <c r="H2540">
        <v>15.22583333</v>
      </c>
      <c r="I2540" t="s">
        <v>17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90"/>
      <c r="W2540" s="14"/>
      <c r="X2540" s="460">
        <v>0.26539552238806002</v>
      </c>
      <c r="Y2540" s="136">
        <v>86</v>
      </c>
      <c r="Z2540" s="460">
        <v>0.28792542372881402</v>
      </c>
      <c r="AA2540" s="136">
        <v>98</v>
      </c>
      <c r="AB2540" s="460">
        <v>0.26287547169811298</v>
      </c>
      <c r="AC2540" s="136">
        <v>109</v>
      </c>
      <c r="AD2540" s="460">
        <v>0.261490909090909</v>
      </c>
      <c r="AE2540" s="136">
        <v>116</v>
      </c>
    </row>
    <row r="2541" spans="1:31" s="289" customFormat="1">
      <c r="A2541" s="289" t="s">
        <v>143</v>
      </c>
      <c r="B2541" s="287" t="s">
        <v>203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2</v>
      </c>
      <c r="H2541">
        <v>16.698</v>
      </c>
      <c r="I2541" t="s">
        <v>337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90"/>
      <c r="W2541" s="14"/>
      <c r="X2541" s="460">
        <v>0.242109090909091</v>
      </c>
      <c r="Y2541" s="136">
        <v>86</v>
      </c>
      <c r="Z2541" s="460">
        <v>0.28387055016181201</v>
      </c>
      <c r="AA2541" s="136">
        <v>98</v>
      </c>
      <c r="AB2541" s="460">
        <v>0.27845634920634899</v>
      </c>
      <c r="AC2541" s="136">
        <v>109</v>
      </c>
      <c r="AD2541" s="460">
        <v>0.26179166666666698</v>
      </c>
      <c r="AE2541" s="136">
        <v>116</v>
      </c>
    </row>
    <row r="2542" spans="1:31" s="289" customFormat="1">
      <c r="A2542" s="287" t="s">
        <v>143</v>
      </c>
      <c r="B2542" s="287" t="s">
        <v>203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3</v>
      </c>
      <c r="H2542">
        <v>29.503833329999999</v>
      </c>
      <c r="I2542" t="s">
        <v>17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90"/>
      <c r="W2542" s="14"/>
      <c r="X2542" s="460">
        <v>0.29944444444444401</v>
      </c>
      <c r="Y2542" s="136">
        <v>86</v>
      </c>
      <c r="Z2542" s="460">
        <v>0.34406896551724098</v>
      </c>
      <c r="AA2542" s="136">
        <v>98</v>
      </c>
      <c r="AB2542" s="460">
        <v>0.33773106060606101</v>
      </c>
      <c r="AC2542" s="136">
        <v>109</v>
      </c>
      <c r="AD2542" s="460">
        <v>0.35174452554744501</v>
      </c>
      <c r="AE2542" s="136">
        <v>116</v>
      </c>
    </row>
    <row r="2543" spans="1:31" s="289" customFormat="1">
      <c r="A2543" s="289" t="s">
        <v>143</v>
      </c>
      <c r="B2543" s="287" t="s">
        <v>203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4</v>
      </c>
      <c r="H2543">
        <v>35.251333330000001</v>
      </c>
      <c r="I2543" t="s">
        <v>337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90"/>
      <c r="W2543" s="14"/>
      <c r="X2543" s="460">
        <v>0.267221789883269</v>
      </c>
      <c r="Y2543" s="136">
        <v>86</v>
      </c>
      <c r="Z2543" s="460">
        <v>0.38173539518900301</v>
      </c>
      <c r="AA2543" s="136">
        <v>98</v>
      </c>
      <c r="AB2543" s="460">
        <v>0.44943968871595302</v>
      </c>
      <c r="AC2543" s="136">
        <v>109</v>
      </c>
      <c r="AD2543" s="460">
        <v>0.454091254752852</v>
      </c>
      <c r="AE2543" s="136">
        <v>116</v>
      </c>
    </row>
    <row r="2544" spans="1:31" s="289" customFormat="1">
      <c r="A2544" s="287" t="s">
        <v>143</v>
      </c>
      <c r="B2544" s="287" t="s">
        <v>203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5</v>
      </c>
      <c r="H2544">
        <v>52.977833330000003</v>
      </c>
      <c r="I2544" t="s">
        <v>17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90"/>
      <c r="W2544" s="14"/>
      <c r="X2544" s="460">
        <v>0.26974253731343301</v>
      </c>
      <c r="Y2544" s="136">
        <v>86</v>
      </c>
      <c r="Z2544" s="460">
        <v>0.39138607594936697</v>
      </c>
      <c r="AA2544" s="136">
        <v>98</v>
      </c>
      <c r="AB2544" s="460">
        <v>0.48466265060240998</v>
      </c>
      <c r="AC2544" s="136">
        <v>109</v>
      </c>
      <c r="AD2544" s="460">
        <v>0.54330337078651703</v>
      </c>
      <c r="AE2544" s="136">
        <v>116</v>
      </c>
    </row>
    <row r="2545" spans="1:31" s="289" customFormat="1">
      <c r="A2545" s="289" t="s">
        <v>143</v>
      </c>
      <c r="B2545" s="287" t="s">
        <v>203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6</v>
      </c>
      <c r="H2545">
        <v>79.718833329999995</v>
      </c>
      <c r="I2545" t="s">
        <v>337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90"/>
      <c r="W2545" s="14"/>
      <c r="X2545" s="460">
        <v>0.35520289855072501</v>
      </c>
      <c r="Y2545" s="136">
        <v>86</v>
      </c>
      <c r="Z2545" s="460">
        <v>0.53587337662337697</v>
      </c>
      <c r="AA2545" s="136">
        <v>98</v>
      </c>
      <c r="AB2545" s="460">
        <v>0.68847601476014797</v>
      </c>
      <c r="AC2545" s="136">
        <v>109</v>
      </c>
      <c r="AD2545" s="460">
        <v>0.72193283582089596</v>
      </c>
      <c r="AE2545" s="136">
        <v>116</v>
      </c>
    </row>
    <row r="2546" spans="1:31" s="289" customFormat="1">
      <c r="A2546" s="287" t="s">
        <v>143</v>
      </c>
      <c r="B2546" s="287" t="s">
        <v>203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7</v>
      </c>
      <c r="H2546">
        <v>83.066500000000005</v>
      </c>
      <c r="I2546" t="s">
        <v>17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90"/>
      <c r="W2546" s="14"/>
      <c r="X2546" s="460">
        <v>0.297053003533569</v>
      </c>
      <c r="Y2546" s="136">
        <v>86</v>
      </c>
      <c r="Z2546" s="460">
        <v>0.46233788395904402</v>
      </c>
      <c r="AA2546" s="136">
        <v>98</v>
      </c>
      <c r="AB2546" s="460">
        <v>0.62876086956521704</v>
      </c>
      <c r="AC2546" s="136">
        <v>109</v>
      </c>
      <c r="AD2546" s="460">
        <v>0.71664492753623199</v>
      </c>
      <c r="AE2546" s="136">
        <v>116</v>
      </c>
    </row>
    <row r="2547" spans="1:31" s="289" customFormat="1">
      <c r="A2547" s="289" t="s">
        <v>143</v>
      </c>
      <c r="B2547" s="287" t="s">
        <v>203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8</v>
      </c>
      <c r="H2547">
        <v>44.104500000000002</v>
      </c>
      <c r="I2547" t="s">
        <v>337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90"/>
      <c r="W2547" s="14"/>
      <c r="X2547" s="460">
        <v>0.28416356877323401</v>
      </c>
      <c r="Y2547" s="136">
        <v>86</v>
      </c>
      <c r="Z2547" s="460">
        <v>0.35988571428571398</v>
      </c>
      <c r="AA2547" s="136">
        <v>98</v>
      </c>
      <c r="AB2547" s="460">
        <v>0.42823735408560298</v>
      </c>
      <c r="AC2547" s="136">
        <v>109</v>
      </c>
      <c r="AD2547" s="460">
        <v>0.49649264705882401</v>
      </c>
      <c r="AE2547" s="136">
        <v>116</v>
      </c>
    </row>
    <row r="2548" spans="1:31" s="289" customFormat="1">
      <c r="A2548" s="287" t="s">
        <v>143</v>
      </c>
      <c r="B2548" s="287" t="s">
        <v>203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9</v>
      </c>
      <c r="H2548">
        <v>71.349666670000005</v>
      </c>
      <c r="I2548" t="s">
        <v>17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90"/>
      <c r="W2548" s="14"/>
      <c r="X2548" s="460">
        <v>0.34470567375886502</v>
      </c>
      <c r="Y2548" s="136">
        <v>86</v>
      </c>
      <c r="Z2548" s="460">
        <v>0.51514545454545502</v>
      </c>
      <c r="AA2548" s="136">
        <v>98</v>
      </c>
      <c r="AB2548" s="460">
        <v>0.59851481481481505</v>
      </c>
      <c r="AC2548" s="136">
        <v>109</v>
      </c>
      <c r="AD2548" s="460">
        <v>0.67778021978021996</v>
      </c>
      <c r="AE2548" s="136">
        <v>116</v>
      </c>
    </row>
    <row r="2549" spans="1:31" s="289" customFormat="1">
      <c r="A2549" s="289" t="s">
        <v>143</v>
      </c>
      <c r="B2549" s="287" t="s">
        <v>203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10</v>
      </c>
      <c r="H2549">
        <v>73.386499999999998</v>
      </c>
      <c r="I2549" t="s">
        <v>337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90"/>
      <c r="W2549" s="14"/>
      <c r="X2549" s="460">
        <v>0.372433691756272</v>
      </c>
      <c r="Y2549" s="136">
        <v>86</v>
      </c>
      <c r="Z2549" s="460">
        <v>0.59161392405063296</v>
      </c>
      <c r="AA2549" s="136">
        <v>98</v>
      </c>
      <c r="AB2549" s="460">
        <v>0.654529182879377</v>
      </c>
      <c r="AC2549" s="136">
        <v>109</v>
      </c>
      <c r="AD2549" s="460">
        <v>0.71402508960573496</v>
      </c>
      <c r="AE2549" s="136">
        <v>116</v>
      </c>
    </row>
    <row r="2550" spans="1:31" s="289" customFormat="1">
      <c r="A2550" s="287" t="s">
        <v>143</v>
      </c>
      <c r="B2550" s="287" t="s">
        <v>203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11</v>
      </c>
      <c r="H2550">
        <v>59.975666670000003</v>
      </c>
      <c r="I2550" t="s">
        <v>17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90"/>
      <c r="W2550" s="14"/>
      <c r="X2550" s="460">
        <v>0.40290671641790998</v>
      </c>
      <c r="Y2550" s="136">
        <v>86</v>
      </c>
      <c r="Z2550" s="460">
        <v>0.543366666666667</v>
      </c>
      <c r="AA2550" s="136">
        <v>98</v>
      </c>
      <c r="AB2550" s="460">
        <v>0.58625563909774403</v>
      </c>
      <c r="AC2550" s="136">
        <v>109</v>
      </c>
      <c r="AD2550" s="460">
        <v>0.60213138686131396</v>
      </c>
      <c r="AE2550" s="136">
        <v>116</v>
      </c>
    </row>
    <row r="2551" spans="1:31" s="289" customFormat="1">
      <c r="A2551" s="289" t="s">
        <v>143</v>
      </c>
      <c r="B2551" s="287" t="s">
        <v>203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12</v>
      </c>
      <c r="H2551">
        <v>78.226500000000001</v>
      </c>
      <c r="I2551" t="s">
        <v>337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90"/>
      <c r="W2551" s="14"/>
      <c r="X2551" s="460">
        <v>0.32910218978102201</v>
      </c>
      <c r="Y2551" s="136">
        <v>86</v>
      </c>
      <c r="Z2551" s="460">
        <v>0.49995035460992898</v>
      </c>
      <c r="AA2551" s="136">
        <v>98</v>
      </c>
      <c r="AB2551" s="460">
        <v>0.59766412213740505</v>
      </c>
      <c r="AC2551" s="136">
        <v>109</v>
      </c>
      <c r="AD2551" s="460">
        <v>0.76528413284132801</v>
      </c>
      <c r="AE2551" s="136">
        <v>116</v>
      </c>
    </row>
    <row r="2552" spans="1:31" s="289" customFormat="1">
      <c r="A2552" s="287" t="s">
        <v>143</v>
      </c>
      <c r="B2552" s="287" t="s">
        <v>203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13</v>
      </c>
      <c r="H2552">
        <v>73.084000000000003</v>
      </c>
      <c r="I2552" t="s">
        <v>17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90"/>
      <c r="W2552" s="14"/>
      <c r="X2552" s="460">
        <v>0.28901915708812298</v>
      </c>
      <c r="Y2552" s="136">
        <v>86</v>
      </c>
      <c r="Z2552" s="460">
        <v>0.45980536912751702</v>
      </c>
      <c r="AA2552" s="136">
        <v>98</v>
      </c>
      <c r="AB2552" s="460">
        <v>0.54238951310861405</v>
      </c>
      <c r="AC2552" s="136">
        <v>109</v>
      </c>
      <c r="AD2552" s="460">
        <v>0.61171863117870695</v>
      </c>
      <c r="AE2552" s="136">
        <v>116</v>
      </c>
    </row>
    <row r="2553" spans="1:31" s="289" customFormat="1">
      <c r="A2553" s="289" t="s">
        <v>143</v>
      </c>
      <c r="B2553" s="287" t="s">
        <v>203</v>
      </c>
      <c r="C2553" s="128">
        <v>42661</v>
      </c>
      <c r="D2553" s="128">
        <v>42899</v>
      </c>
      <c r="E2553" s="289">
        <v>2017</v>
      </c>
      <c r="F2553" s="289">
        <v>2</v>
      </c>
      <c r="G2553" s="289">
        <v>14</v>
      </c>
      <c r="H2553">
        <v>77.883666669999997</v>
      </c>
      <c r="I2553" t="s">
        <v>337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90"/>
      <c r="W2553" s="14"/>
      <c r="X2553" s="460">
        <v>0.34658608058608098</v>
      </c>
      <c r="Y2553" s="136">
        <v>86</v>
      </c>
      <c r="Z2553" s="460">
        <v>0.48577027027026998</v>
      </c>
      <c r="AA2553" s="136">
        <v>98</v>
      </c>
      <c r="AB2553" s="460">
        <v>0.53632342007434897</v>
      </c>
      <c r="AC2553" s="136">
        <v>109</v>
      </c>
      <c r="AD2553" s="460">
        <v>0.70707473309608504</v>
      </c>
      <c r="AE2553" s="136">
        <v>116</v>
      </c>
    </row>
    <row r="2554" spans="1:31" s="289" customFormat="1">
      <c r="A2554" s="287" t="s">
        <v>143</v>
      </c>
      <c r="B2554" s="287" t="s">
        <v>203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1</v>
      </c>
      <c r="H2554">
        <v>9.3573333329999997</v>
      </c>
      <c r="I2554" t="s">
        <v>17</v>
      </c>
      <c r="J2554"/>
      <c r="K2554"/>
      <c r="L2554"/>
      <c r="M2554"/>
      <c r="N2554"/>
      <c r="O2554"/>
      <c r="P2554"/>
      <c r="Q2554"/>
      <c r="R2554"/>
      <c r="S2554"/>
      <c r="T2554"/>
      <c r="U2554"/>
      <c r="V2554" s="390"/>
      <c r="W2554" s="14"/>
      <c r="X2554" s="460">
        <v>0.23911636363636399</v>
      </c>
      <c r="Y2554" s="136">
        <v>86</v>
      </c>
      <c r="Z2554" s="460">
        <v>0.25680338983050799</v>
      </c>
      <c r="AA2554" s="136">
        <v>98</v>
      </c>
      <c r="AB2554" s="460">
        <v>0.247726937269373</v>
      </c>
      <c r="AC2554" s="136">
        <v>109</v>
      </c>
      <c r="AD2554" s="460">
        <v>0.25149070631970299</v>
      </c>
      <c r="AE2554" s="136">
        <v>116</v>
      </c>
    </row>
    <row r="2555" spans="1:31">
      <c r="A2555" s="289" t="s">
        <v>143</v>
      </c>
      <c r="B2555" s="287" t="s">
        <v>203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2</v>
      </c>
      <c r="H2555">
        <v>18.250833329999999</v>
      </c>
      <c r="I2555" t="s">
        <v>337</v>
      </c>
      <c r="X2555" s="460">
        <v>0.30685984848484799</v>
      </c>
      <c r="Y2555" s="136">
        <v>86</v>
      </c>
      <c r="Z2555" s="460">
        <v>0.32008896797153003</v>
      </c>
      <c r="AA2555" s="136">
        <v>98</v>
      </c>
      <c r="AB2555" s="460">
        <v>0.29377307692307703</v>
      </c>
      <c r="AC2555" s="136">
        <v>109</v>
      </c>
      <c r="AD2555" s="460">
        <v>0.296223938223938</v>
      </c>
      <c r="AE2555" s="136">
        <v>116</v>
      </c>
    </row>
    <row r="2556" spans="1:31">
      <c r="A2556" s="287" t="s">
        <v>143</v>
      </c>
      <c r="B2556" s="287" t="s">
        <v>203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3</v>
      </c>
      <c r="H2556">
        <v>33.315333330000001</v>
      </c>
      <c r="I2556" t="s">
        <v>17</v>
      </c>
      <c r="X2556" s="460">
        <v>0.39012773722627703</v>
      </c>
      <c r="Y2556" s="136">
        <v>86</v>
      </c>
      <c r="Z2556" s="460">
        <v>0.43486643835616401</v>
      </c>
      <c r="AA2556" s="136">
        <v>98</v>
      </c>
      <c r="AB2556" s="460">
        <v>0.41975486381323002</v>
      </c>
      <c r="AC2556" s="136">
        <v>109</v>
      </c>
      <c r="AD2556" s="460">
        <v>0.42118181818181799</v>
      </c>
      <c r="AE2556" s="136">
        <v>116</v>
      </c>
    </row>
    <row r="2557" spans="1:31">
      <c r="A2557" s="289" t="s">
        <v>143</v>
      </c>
      <c r="B2557" s="287" t="s">
        <v>203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4</v>
      </c>
      <c r="H2557">
        <v>56.184333330000001</v>
      </c>
      <c r="I2557" t="s">
        <v>337</v>
      </c>
      <c r="X2557" s="460">
        <v>0.42830996309963099</v>
      </c>
      <c r="Y2557" s="136">
        <v>86</v>
      </c>
      <c r="Z2557" s="460">
        <v>0.56789761092150204</v>
      </c>
      <c r="AA2557" s="136">
        <v>98</v>
      </c>
      <c r="AB2557" s="460">
        <v>0.58143018867924501</v>
      </c>
      <c r="AC2557" s="136">
        <v>109</v>
      </c>
      <c r="AD2557" s="460">
        <v>0.64162093862815905</v>
      </c>
      <c r="AE2557" s="136">
        <v>116</v>
      </c>
    </row>
    <row r="2558" spans="1:31">
      <c r="A2558" s="287" t="s">
        <v>143</v>
      </c>
      <c r="B2558" s="287" t="s">
        <v>203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5</v>
      </c>
      <c r="H2558">
        <v>65.864333329999994</v>
      </c>
      <c r="I2558" t="s">
        <v>17</v>
      </c>
      <c r="X2558" s="460">
        <v>0.372520599250936</v>
      </c>
      <c r="Y2558" s="136">
        <v>86</v>
      </c>
      <c r="Z2558" s="460">
        <v>0.56363667820069197</v>
      </c>
      <c r="AA2558" s="136">
        <v>98</v>
      </c>
      <c r="AB2558" s="460">
        <v>0.62534469696969697</v>
      </c>
      <c r="AC2558" s="136">
        <v>109</v>
      </c>
      <c r="AD2558" s="460">
        <v>0.64379775280898899</v>
      </c>
      <c r="AE2558" s="136">
        <v>116</v>
      </c>
    </row>
    <row r="2559" spans="1:31">
      <c r="A2559" s="289" t="s">
        <v>143</v>
      </c>
      <c r="B2559" s="287" t="s">
        <v>203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6</v>
      </c>
      <c r="H2559">
        <v>71.168166670000005</v>
      </c>
      <c r="I2559" t="s">
        <v>337</v>
      </c>
      <c r="X2559" s="460">
        <v>0.31058174904942998</v>
      </c>
      <c r="Y2559" s="136">
        <v>86</v>
      </c>
      <c r="Z2559" s="460">
        <v>0.45646488294314402</v>
      </c>
      <c r="AA2559" s="136">
        <v>98</v>
      </c>
      <c r="AB2559" s="460">
        <v>0.60409056603773603</v>
      </c>
      <c r="AC2559" s="136">
        <v>109</v>
      </c>
      <c r="AD2559" s="460">
        <v>0.70519485294117601</v>
      </c>
      <c r="AE2559" s="136">
        <v>116</v>
      </c>
    </row>
    <row r="2560" spans="1:31">
      <c r="A2560" s="287" t="s">
        <v>143</v>
      </c>
      <c r="B2560" s="287" t="s">
        <v>203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7</v>
      </c>
      <c r="H2560">
        <v>75.544333330000001</v>
      </c>
      <c r="I2560" t="s">
        <v>17</v>
      </c>
      <c r="X2560" s="460">
        <v>0.413622222222222</v>
      </c>
      <c r="Y2560" s="136">
        <v>86</v>
      </c>
      <c r="Z2560" s="460">
        <v>0.56281884057970999</v>
      </c>
      <c r="AA2560" s="136">
        <v>98</v>
      </c>
      <c r="AB2560" s="460">
        <v>0.67101123595505596</v>
      </c>
      <c r="AC2560" s="136">
        <v>109</v>
      </c>
      <c r="AD2560" s="460">
        <v>0.75748717948717903</v>
      </c>
      <c r="AE2560" s="136">
        <v>116</v>
      </c>
    </row>
    <row r="2561" spans="1:31">
      <c r="A2561" s="289" t="s">
        <v>143</v>
      </c>
      <c r="B2561" s="287" t="s">
        <v>203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8</v>
      </c>
      <c r="H2561">
        <v>64.452666669999999</v>
      </c>
      <c r="I2561" t="s">
        <v>337</v>
      </c>
      <c r="X2561" s="460">
        <v>0.335670498084291</v>
      </c>
      <c r="Y2561" s="136">
        <v>86</v>
      </c>
      <c r="Z2561" s="460">
        <v>0.45407308970099702</v>
      </c>
      <c r="AA2561" s="136">
        <v>98</v>
      </c>
      <c r="AB2561" s="460">
        <v>0.57367037037037005</v>
      </c>
      <c r="AC2561" s="136">
        <v>109</v>
      </c>
      <c r="AD2561" s="460">
        <v>0.67642066420664204</v>
      </c>
      <c r="AE2561" s="136">
        <v>116</v>
      </c>
    </row>
    <row r="2562" spans="1:31">
      <c r="A2562" s="287" t="s">
        <v>143</v>
      </c>
      <c r="B2562" s="287" t="s">
        <v>203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9</v>
      </c>
      <c r="H2562">
        <v>65.299666669999993</v>
      </c>
      <c r="I2562" t="s">
        <v>17</v>
      </c>
      <c r="X2562" s="460">
        <v>0.39724535315985099</v>
      </c>
      <c r="Y2562" s="136">
        <v>86</v>
      </c>
      <c r="Z2562" s="460">
        <v>0.53979381443299002</v>
      </c>
      <c r="AA2562" s="136">
        <v>98</v>
      </c>
      <c r="AB2562" s="460">
        <v>0.55098888888888897</v>
      </c>
      <c r="AC2562" s="136">
        <v>109</v>
      </c>
      <c r="AD2562" s="460">
        <v>0.60261363636363596</v>
      </c>
      <c r="AE2562" s="136">
        <v>116</v>
      </c>
    </row>
    <row r="2563" spans="1:31">
      <c r="A2563" s="289" t="s">
        <v>143</v>
      </c>
      <c r="B2563" s="287" t="s">
        <v>203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10</v>
      </c>
      <c r="H2563">
        <v>70.462333330000007</v>
      </c>
      <c r="I2563" t="s">
        <v>337</v>
      </c>
      <c r="X2563" s="460">
        <v>0.34663178294573599</v>
      </c>
      <c r="Y2563" s="136">
        <v>86</v>
      </c>
      <c r="Z2563" s="460">
        <v>0.52929807692307695</v>
      </c>
      <c r="AA2563" s="136">
        <v>98</v>
      </c>
      <c r="AB2563" s="460">
        <v>0.60178148148148103</v>
      </c>
      <c r="AC2563" s="136">
        <v>109</v>
      </c>
      <c r="AD2563" s="460">
        <v>0.69154212454212405</v>
      </c>
      <c r="AE2563" s="136">
        <v>116</v>
      </c>
    </row>
    <row r="2564" spans="1:31">
      <c r="A2564" s="287" t="s">
        <v>143</v>
      </c>
      <c r="B2564" s="287" t="s">
        <v>203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11</v>
      </c>
      <c r="H2564">
        <v>67.78016667</v>
      </c>
      <c r="I2564" t="s">
        <v>17</v>
      </c>
      <c r="X2564" s="460">
        <v>0.43642279411764701</v>
      </c>
      <c r="Y2564" s="136">
        <v>86</v>
      </c>
      <c r="Z2564" s="460">
        <v>0.64666894197952196</v>
      </c>
      <c r="AA2564" s="136">
        <v>98</v>
      </c>
      <c r="AB2564" s="460">
        <v>0.67958052434456895</v>
      </c>
      <c r="AC2564" s="136">
        <v>109</v>
      </c>
      <c r="AD2564" s="460">
        <v>0.77256877323420103</v>
      </c>
      <c r="AE2564" s="136">
        <v>116</v>
      </c>
    </row>
    <row r="2565" spans="1:31">
      <c r="A2565" s="289" t="s">
        <v>143</v>
      </c>
      <c r="B2565" s="287" t="s">
        <v>203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12</v>
      </c>
      <c r="H2565">
        <v>64.412333329999996</v>
      </c>
      <c r="I2565" t="s">
        <v>337</v>
      </c>
      <c r="X2565" s="460">
        <v>0.45218081180811798</v>
      </c>
      <c r="Y2565" s="136">
        <v>86</v>
      </c>
      <c r="Z2565" s="460">
        <v>0.58956949152542404</v>
      </c>
      <c r="AA2565" s="136">
        <v>98</v>
      </c>
      <c r="AB2565" s="460">
        <v>0.62261627906976702</v>
      </c>
      <c r="AC2565" s="136">
        <v>109</v>
      </c>
      <c r="AD2565" s="460">
        <v>0.67962790697674402</v>
      </c>
      <c r="AE2565" s="136">
        <v>116</v>
      </c>
    </row>
    <row r="2566" spans="1:31">
      <c r="A2566" s="287" t="s">
        <v>143</v>
      </c>
      <c r="B2566" s="287" t="s">
        <v>203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13</v>
      </c>
      <c r="H2566">
        <v>78.327333330000002</v>
      </c>
      <c r="I2566" t="s">
        <v>17</v>
      </c>
      <c r="X2566" s="460">
        <v>0.40051398601398602</v>
      </c>
      <c r="Y2566" s="136">
        <v>86</v>
      </c>
      <c r="Z2566" s="460">
        <v>0.62872569444444404</v>
      </c>
      <c r="AA2566" s="136">
        <v>98</v>
      </c>
      <c r="AB2566" s="460">
        <v>0.69715355805243495</v>
      </c>
      <c r="AC2566" s="136">
        <v>109</v>
      </c>
      <c r="AD2566" s="460">
        <v>0.78955311355311397</v>
      </c>
      <c r="AE2566" s="136">
        <v>116</v>
      </c>
    </row>
    <row r="2567" spans="1:31">
      <c r="A2567" s="289" t="s">
        <v>143</v>
      </c>
      <c r="B2567" s="287" t="s">
        <v>203</v>
      </c>
      <c r="C2567" s="128">
        <v>42661</v>
      </c>
      <c r="D2567" s="128">
        <v>42899</v>
      </c>
      <c r="E2567" s="289">
        <v>2017</v>
      </c>
      <c r="F2567" s="289">
        <v>3</v>
      </c>
      <c r="G2567" s="289">
        <v>14</v>
      </c>
      <c r="H2567">
        <v>58.039666670000003</v>
      </c>
      <c r="I2567" t="s">
        <v>337</v>
      </c>
      <c r="X2567" s="460">
        <v>0.41714981273408203</v>
      </c>
      <c r="Y2567" s="136">
        <v>86</v>
      </c>
      <c r="Z2567" s="460">
        <v>0.607470790378007</v>
      </c>
      <c r="AA2567" s="136">
        <v>98</v>
      </c>
      <c r="AB2567" s="460">
        <v>0.59450184501845005</v>
      </c>
      <c r="AC2567" s="136">
        <v>109</v>
      </c>
      <c r="AD2567" s="460">
        <v>0.60033579335793397</v>
      </c>
      <c r="AE2567" s="136">
        <v>116</v>
      </c>
    </row>
    <row r="2568" spans="1:31">
      <c r="A2568" s="287" t="s">
        <v>143</v>
      </c>
      <c r="B2568" s="287" t="s">
        <v>203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1</v>
      </c>
      <c r="H2568">
        <v>15.28633333</v>
      </c>
      <c r="I2568" t="s">
        <v>17</v>
      </c>
      <c r="X2568" s="460">
        <v>0.27869003690036898</v>
      </c>
      <c r="Y2568" s="136">
        <v>86</v>
      </c>
      <c r="Z2568" s="460">
        <v>0.31089347079037799</v>
      </c>
      <c r="AA2568" s="136">
        <v>98</v>
      </c>
      <c r="AB2568" s="460">
        <v>0.28860714285714301</v>
      </c>
      <c r="AC2568" s="136">
        <v>109</v>
      </c>
      <c r="AD2568" s="460">
        <v>0.28464684014869901</v>
      </c>
      <c r="AE2568" s="136">
        <v>116</v>
      </c>
    </row>
    <row r="2569" spans="1:31">
      <c r="A2569" s="289" t="s">
        <v>143</v>
      </c>
      <c r="B2569" s="287" t="s">
        <v>203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2</v>
      </c>
      <c r="H2569">
        <v>23.615166670000001</v>
      </c>
      <c r="I2569" t="s">
        <v>337</v>
      </c>
      <c r="X2569" s="460">
        <v>0.30906367041198501</v>
      </c>
      <c r="Y2569" s="136">
        <v>86</v>
      </c>
      <c r="Z2569" s="460">
        <v>0.33677857142857098</v>
      </c>
      <c r="AA2569" s="136">
        <v>98</v>
      </c>
      <c r="AB2569" s="460">
        <v>0.30455686274509802</v>
      </c>
      <c r="AC2569" s="136">
        <v>109</v>
      </c>
      <c r="AD2569" s="460">
        <v>0.30642750929368001</v>
      </c>
      <c r="AE2569" s="136">
        <v>116</v>
      </c>
    </row>
    <row r="2570" spans="1:31">
      <c r="A2570" s="287" t="s">
        <v>143</v>
      </c>
      <c r="B2570" s="287" t="s">
        <v>203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3</v>
      </c>
      <c r="H2570">
        <v>22.748000000000001</v>
      </c>
      <c r="I2570" t="s">
        <v>17</v>
      </c>
      <c r="X2570" s="460">
        <v>0.27423320158102799</v>
      </c>
      <c r="Y2570" s="136">
        <v>86</v>
      </c>
      <c r="Z2570" s="460">
        <v>0.329182432432432</v>
      </c>
      <c r="AA2570" s="136">
        <v>98</v>
      </c>
      <c r="AB2570" s="460">
        <v>0.33291439688716001</v>
      </c>
      <c r="AC2570" s="136">
        <v>109</v>
      </c>
      <c r="AD2570" s="460">
        <v>0.32260294117647098</v>
      </c>
      <c r="AE2570" s="136">
        <v>116</v>
      </c>
    </row>
    <row r="2571" spans="1:31">
      <c r="A2571" s="289" t="s">
        <v>143</v>
      </c>
      <c r="B2571" s="287" t="s">
        <v>203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4</v>
      </c>
      <c r="H2571">
        <v>41.381999999999998</v>
      </c>
      <c r="I2571" t="s">
        <v>337</v>
      </c>
      <c r="X2571" s="460">
        <v>0.31780000000000003</v>
      </c>
      <c r="Y2571" s="136">
        <v>86</v>
      </c>
      <c r="Z2571" s="460">
        <v>0.42264459930313603</v>
      </c>
      <c r="AA2571" s="136">
        <v>98</v>
      </c>
      <c r="AB2571" s="460">
        <v>0.42400396825396802</v>
      </c>
      <c r="AC2571" s="136">
        <v>109</v>
      </c>
      <c r="AD2571" s="460">
        <v>0.46336186770428001</v>
      </c>
      <c r="AE2571" s="136">
        <v>116</v>
      </c>
    </row>
    <row r="2572" spans="1:31">
      <c r="A2572" s="287" t="s">
        <v>143</v>
      </c>
      <c r="B2572" s="287" t="s">
        <v>203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5</v>
      </c>
      <c r="H2572">
        <v>58.584166670000002</v>
      </c>
      <c r="I2572" t="s">
        <v>17</v>
      </c>
      <c r="X2572" s="460">
        <v>0.35771042471042502</v>
      </c>
      <c r="Y2572" s="136">
        <v>86</v>
      </c>
      <c r="Z2572" s="460">
        <v>0.51738698630137003</v>
      </c>
      <c r="AA2572" s="136">
        <v>98</v>
      </c>
      <c r="AB2572" s="460">
        <v>0.58201145038167901</v>
      </c>
      <c r="AC2572" s="136">
        <v>109</v>
      </c>
      <c r="AD2572" s="460">
        <v>0.63735125448028696</v>
      </c>
      <c r="AE2572" s="136">
        <v>116</v>
      </c>
    </row>
    <row r="2573" spans="1:31">
      <c r="A2573" s="289" t="s">
        <v>143</v>
      </c>
      <c r="B2573" s="287" t="s">
        <v>203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6</v>
      </c>
      <c r="H2573">
        <v>66.711333330000002</v>
      </c>
      <c r="I2573" t="s">
        <v>337</v>
      </c>
      <c r="X2573" s="460">
        <v>0.35841353383458602</v>
      </c>
      <c r="Y2573" s="136">
        <v>86</v>
      </c>
      <c r="Z2573" s="460">
        <v>0.51651428571428604</v>
      </c>
      <c r="AA2573" s="136">
        <v>98</v>
      </c>
      <c r="AB2573" s="460">
        <v>0.58862030075187999</v>
      </c>
      <c r="AC2573" s="136">
        <v>109</v>
      </c>
      <c r="AD2573" s="460">
        <v>0.71000719424460401</v>
      </c>
      <c r="AE2573" s="136">
        <v>116</v>
      </c>
    </row>
    <row r="2574" spans="1:31">
      <c r="A2574" s="287" t="s">
        <v>143</v>
      </c>
      <c r="B2574" s="287" t="s">
        <v>203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7</v>
      </c>
      <c r="H2574">
        <v>76.532499999999999</v>
      </c>
      <c r="I2574" t="s">
        <v>17</v>
      </c>
      <c r="X2574" s="460">
        <v>0.37509689922480599</v>
      </c>
      <c r="Y2574" s="136">
        <v>86</v>
      </c>
      <c r="Z2574" s="460">
        <v>0.56102061855670105</v>
      </c>
      <c r="AA2574" s="136">
        <v>98</v>
      </c>
      <c r="AB2574" s="460">
        <v>0.68323664122137395</v>
      </c>
      <c r="AC2574" s="136">
        <v>109</v>
      </c>
      <c r="AD2574" s="460">
        <v>0.78284501845018495</v>
      </c>
      <c r="AE2574" s="136">
        <v>116</v>
      </c>
    </row>
    <row r="2575" spans="1:31">
      <c r="A2575" s="289" t="s">
        <v>143</v>
      </c>
      <c r="B2575" s="287" t="s">
        <v>203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8</v>
      </c>
      <c r="H2575">
        <v>48.016833329999997</v>
      </c>
      <c r="I2575" t="s">
        <v>337</v>
      </c>
      <c r="X2575" s="460">
        <v>0.29399999999999998</v>
      </c>
      <c r="Y2575" s="136">
        <v>86</v>
      </c>
      <c r="Z2575" s="460">
        <v>0.39547278911564598</v>
      </c>
      <c r="AA2575" s="136">
        <v>98</v>
      </c>
      <c r="AB2575" s="460">
        <v>0.45164179104477598</v>
      </c>
      <c r="AC2575" s="136">
        <v>109</v>
      </c>
      <c r="AD2575" s="460">
        <v>0.52061678832116798</v>
      </c>
      <c r="AE2575" s="136">
        <v>116</v>
      </c>
    </row>
    <row r="2576" spans="1:31">
      <c r="A2576" s="287" t="s">
        <v>143</v>
      </c>
      <c r="B2576" s="287" t="s">
        <v>203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9</v>
      </c>
      <c r="H2576">
        <v>60.78233333</v>
      </c>
      <c r="I2576" t="s">
        <v>17</v>
      </c>
      <c r="X2576" s="460">
        <v>0.31551698113207499</v>
      </c>
      <c r="Y2576" s="136">
        <v>86</v>
      </c>
      <c r="Z2576" s="460">
        <v>0.49503767123287701</v>
      </c>
      <c r="AA2576" s="136">
        <v>98</v>
      </c>
      <c r="AB2576" s="460">
        <v>0.56674427480916001</v>
      </c>
      <c r="AC2576" s="136">
        <v>109</v>
      </c>
      <c r="AD2576" s="460">
        <v>0.65851119402985103</v>
      </c>
      <c r="AE2576" s="136">
        <v>116</v>
      </c>
    </row>
    <row r="2577" spans="1:31">
      <c r="A2577" s="289" t="s">
        <v>143</v>
      </c>
      <c r="B2577" s="287" t="s">
        <v>203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10</v>
      </c>
      <c r="H2577">
        <v>73.81</v>
      </c>
      <c r="I2577" t="s">
        <v>337</v>
      </c>
      <c r="X2577" s="460">
        <v>0.39938636363636398</v>
      </c>
      <c r="Y2577" s="136">
        <v>86</v>
      </c>
      <c r="Z2577" s="460">
        <v>0.57032631578947401</v>
      </c>
      <c r="AA2577" s="136">
        <v>98</v>
      </c>
      <c r="AB2577" s="460">
        <v>0.61029019607843105</v>
      </c>
      <c r="AC2577" s="136">
        <v>109</v>
      </c>
      <c r="AD2577" s="460">
        <v>0.71678966789667897</v>
      </c>
      <c r="AE2577" s="136">
        <v>116</v>
      </c>
    </row>
    <row r="2578" spans="1:31">
      <c r="A2578" s="287" t="s">
        <v>143</v>
      </c>
      <c r="B2578" s="287" t="s">
        <v>203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11</v>
      </c>
      <c r="H2578">
        <v>59.995833330000004</v>
      </c>
      <c r="I2578" t="s">
        <v>17</v>
      </c>
      <c r="X2578" s="460">
        <v>0.40185496183206099</v>
      </c>
      <c r="Y2578" s="136">
        <v>86</v>
      </c>
      <c r="Z2578" s="460">
        <v>0.488429078014184</v>
      </c>
      <c r="AA2578" s="136">
        <v>98</v>
      </c>
      <c r="AB2578" s="460">
        <v>0.55462213740458</v>
      </c>
      <c r="AC2578" s="136">
        <v>109</v>
      </c>
      <c r="AD2578" s="460">
        <v>0.61669230769230798</v>
      </c>
      <c r="AE2578" s="136">
        <v>116</v>
      </c>
    </row>
    <row r="2579" spans="1:31">
      <c r="A2579" s="289" t="s">
        <v>143</v>
      </c>
      <c r="B2579" s="287" t="s">
        <v>203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12</v>
      </c>
      <c r="H2579">
        <v>73.870500000000007</v>
      </c>
      <c r="I2579" t="s">
        <v>337</v>
      </c>
      <c r="X2579" s="460">
        <v>0.38966412213740498</v>
      </c>
      <c r="Y2579" s="136">
        <v>86</v>
      </c>
      <c r="Z2579" s="460">
        <v>0.54852542372881397</v>
      </c>
      <c r="AA2579" s="136">
        <v>98</v>
      </c>
      <c r="AB2579" s="460">
        <v>0.62441281138789995</v>
      </c>
      <c r="AC2579" s="136">
        <v>109</v>
      </c>
      <c r="AD2579" s="460">
        <v>0.70536823104693103</v>
      </c>
      <c r="AE2579" s="136">
        <v>116</v>
      </c>
    </row>
    <row r="2580" spans="1:31">
      <c r="A2580" s="287" t="s">
        <v>143</v>
      </c>
      <c r="B2580" s="287" t="s">
        <v>203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13</v>
      </c>
      <c r="H2580">
        <v>81.090166670000002</v>
      </c>
      <c r="I2580" t="s">
        <v>17</v>
      </c>
      <c r="X2580" s="460">
        <v>0.37934865900383102</v>
      </c>
      <c r="Y2580" s="136">
        <v>86</v>
      </c>
      <c r="Z2580" s="460">
        <v>0.566698924731183</v>
      </c>
      <c r="AA2580" s="136">
        <v>98</v>
      </c>
      <c r="AB2580" s="460">
        <v>0.68105263157894702</v>
      </c>
      <c r="AC2580" s="136">
        <v>109</v>
      </c>
      <c r="AD2580" s="460">
        <v>0.78862671232876702</v>
      </c>
      <c r="AE2580" s="136">
        <v>116</v>
      </c>
    </row>
    <row r="2581" spans="1:31">
      <c r="A2581" s="289" t="s">
        <v>143</v>
      </c>
      <c r="B2581" s="287" t="s">
        <v>203</v>
      </c>
      <c r="C2581" s="128">
        <v>42661</v>
      </c>
      <c r="D2581" s="128">
        <v>42899</v>
      </c>
      <c r="E2581" s="289">
        <v>2017</v>
      </c>
      <c r="F2581" s="289">
        <v>4</v>
      </c>
      <c r="G2581" s="289">
        <v>14</v>
      </c>
      <c r="H2581">
        <v>56.184333330000001</v>
      </c>
      <c r="I2581" t="s">
        <v>337</v>
      </c>
      <c r="X2581" s="460">
        <v>0.357561797752809</v>
      </c>
      <c r="Y2581" s="136">
        <v>86</v>
      </c>
      <c r="Z2581" s="460">
        <v>0.48468543046357598</v>
      </c>
      <c r="AA2581" s="136">
        <v>98</v>
      </c>
      <c r="AB2581" s="460">
        <v>0.56696654275092895</v>
      </c>
      <c r="AC2581" s="136">
        <v>109</v>
      </c>
      <c r="AD2581" s="460">
        <v>0.66458052434456905</v>
      </c>
      <c r="AE2581" s="136">
        <v>116</v>
      </c>
    </row>
    <row r="2582" spans="1:31" ht="15">
      <c r="A2582" s="287" t="s">
        <v>143</v>
      </c>
      <c r="B2582" s="287" t="s">
        <v>203</v>
      </c>
      <c r="C2582" s="128">
        <v>43021</v>
      </c>
      <c r="D2582" s="128">
        <v>43263</v>
      </c>
      <c r="E2582" s="397">
        <v>2018</v>
      </c>
      <c r="F2582" s="398">
        <v>1</v>
      </c>
      <c r="G2582" s="398">
        <v>1</v>
      </c>
      <c r="H2582" s="404">
        <v>25.351274666666665</v>
      </c>
      <c r="I2582" t="s">
        <v>17</v>
      </c>
      <c r="X2582" s="460">
        <v>0.35083500000000001</v>
      </c>
      <c r="Y2582" s="14">
        <v>83</v>
      </c>
      <c r="Z2582" s="460">
        <v>0.35694999999999999</v>
      </c>
      <c r="AA2582" s="14">
        <v>108</v>
      </c>
      <c r="AB2582" s="393">
        <v>0.35944500000000001</v>
      </c>
      <c r="AC2582" s="14">
        <v>111</v>
      </c>
      <c r="AD2582" s="460">
        <v>0.36026499999999995</v>
      </c>
      <c r="AE2582" s="14">
        <v>113</v>
      </c>
    </row>
    <row r="2583" spans="1:31" ht="15">
      <c r="A2583" s="289" t="s">
        <v>143</v>
      </c>
      <c r="B2583" s="287" t="s">
        <v>203</v>
      </c>
      <c r="C2583" s="128">
        <v>43021</v>
      </c>
      <c r="D2583" s="128">
        <v>43263</v>
      </c>
      <c r="E2583" s="397">
        <v>2018</v>
      </c>
      <c r="F2583" s="398">
        <v>1</v>
      </c>
      <c r="G2583" s="398">
        <v>2</v>
      </c>
      <c r="H2583" s="404">
        <v>21.246770285714287</v>
      </c>
      <c r="I2583" t="s">
        <v>337</v>
      </c>
      <c r="X2583" s="460">
        <v>0.30902000000000002</v>
      </c>
      <c r="Y2583" s="14">
        <v>83</v>
      </c>
      <c r="Z2583" s="460">
        <v>0.304755</v>
      </c>
      <c r="AA2583" s="14">
        <v>108</v>
      </c>
      <c r="AB2583" s="393">
        <v>0.30922499999999997</v>
      </c>
      <c r="AC2583" s="14">
        <v>111</v>
      </c>
      <c r="AD2583" s="460">
        <v>0.31613000000000002</v>
      </c>
      <c r="AE2583" s="14">
        <v>113</v>
      </c>
    </row>
    <row r="2584" spans="1:31" ht="15">
      <c r="A2584" s="287" t="s">
        <v>143</v>
      </c>
      <c r="B2584" s="287" t="s">
        <v>203</v>
      </c>
      <c r="C2584" s="128">
        <v>43021</v>
      </c>
      <c r="D2584" s="128">
        <v>43263</v>
      </c>
      <c r="E2584" s="397">
        <v>2018</v>
      </c>
      <c r="F2584" s="398">
        <v>1</v>
      </c>
      <c r="G2584" s="398">
        <v>3</v>
      </c>
      <c r="H2584" s="404">
        <v>28.09375695238095</v>
      </c>
      <c r="I2584" t="s">
        <v>17</v>
      </c>
      <c r="X2584" s="460">
        <v>0.38556999999999997</v>
      </c>
      <c r="Y2584" s="14">
        <v>83</v>
      </c>
      <c r="Z2584" s="460">
        <v>0.41783499999999996</v>
      </c>
      <c r="AA2584" s="14">
        <v>108</v>
      </c>
      <c r="AB2584" s="393">
        <v>0.42484500000000003</v>
      </c>
      <c r="AC2584" s="14">
        <v>111</v>
      </c>
      <c r="AD2584" s="460">
        <v>0.44950000000000001</v>
      </c>
      <c r="AE2584" s="14">
        <v>113</v>
      </c>
    </row>
    <row r="2585" spans="1:31" ht="15">
      <c r="A2585" s="289" t="s">
        <v>143</v>
      </c>
      <c r="B2585" s="287" t="s">
        <v>203</v>
      </c>
      <c r="C2585" s="128">
        <v>43021</v>
      </c>
      <c r="D2585" s="128">
        <v>43263</v>
      </c>
      <c r="E2585" s="397">
        <v>2018</v>
      </c>
      <c r="F2585" s="398">
        <v>1</v>
      </c>
      <c r="G2585" s="398">
        <v>4</v>
      </c>
      <c r="H2585" s="404">
        <v>33.890786285714292</v>
      </c>
      <c r="I2585" t="s">
        <v>337</v>
      </c>
      <c r="X2585" s="460">
        <v>0.38647999999999999</v>
      </c>
      <c r="Y2585" s="14">
        <v>83</v>
      </c>
      <c r="Z2585" s="460">
        <v>0.50873499999999994</v>
      </c>
      <c r="AA2585" s="14">
        <v>108</v>
      </c>
      <c r="AB2585" s="393">
        <v>0.49065500000000006</v>
      </c>
      <c r="AC2585" s="14">
        <v>111</v>
      </c>
      <c r="AD2585" s="460">
        <v>0.46136500000000003</v>
      </c>
      <c r="AE2585" s="14">
        <v>113</v>
      </c>
    </row>
    <row r="2586" spans="1:31" ht="15">
      <c r="A2586" s="287" t="s">
        <v>143</v>
      </c>
      <c r="B2586" s="287" t="s">
        <v>203</v>
      </c>
      <c r="C2586" s="128">
        <v>43021</v>
      </c>
      <c r="D2586" s="128">
        <v>43263</v>
      </c>
      <c r="E2586" s="397">
        <v>2018</v>
      </c>
      <c r="F2586" s="398">
        <v>1</v>
      </c>
      <c r="G2586" s="398">
        <v>5</v>
      </c>
      <c r="H2586" s="404">
        <v>29.10123752380952</v>
      </c>
      <c r="I2586" t="s">
        <v>17</v>
      </c>
      <c r="X2586" s="460">
        <v>0.37473499999999998</v>
      </c>
      <c r="Y2586" s="14">
        <v>83</v>
      </c>
      <c r="Z2586" s="460">
        <v>0.56179999999999997</v>
      </c>
      <c r="AA2586" s="14">
        <v>108</v>
      </c>
      <c r="AB2586" s="393">
        <v>0.56939499999999998</v>
      </c>
      <c r="AC2586" s="14">
        <v>111</v>
      </c>
      <c r="AD2586" s="460">
        <v>0.56640500000000005</v>
      </c>
      <c r="AE2586" s="14">
        <v>113</v>
      </c>
    </row>
    <row r="2587" spans="1:31" ht="15">
      <c r="A2587" s="289" t="s">
        <v>143</v>
      </c>
      <c r="B2587" s="287" t="s">
        <v>203</v>
      </c>
      <c r="C2587" s="128">
        <v>43021</v>
      </c>
      <c r="D2587" s="128">
        <v>43263</v>
      </c>
      <c r="E2587" s="397">
        <v>2018</v>
      </c>
      <c r="F2587" s="398">
        <v>1</v>
      </c>
      <c r="G2587" s="398">
        <v>6</v>
      </c>
      <c r="H2587" s="404">
        <v>29.288660761904762</v>
      </c>
      <c r="I2587" t="s">
        <v>337</v>
      </c>
      <c r="X2587" s="460">
        <v>0.36750499999999997</v>
      </c>
      <c r="Y2587" s="14">
        <v>83</v>
      </c>
      <c r="Z2587" s="460">
        <v>0.59254499999999999</v>
      </c>
      <c r="AA2587" s="14">
        <v>108</v>
      </c>
      <c r="AB2587" s="393">
        <v>0.60822500000000002</v>
      </c>
      <c r="AC2587" s="14">
        <v>111</v>
      </c>
      <c r="AD2587" s="460">
        <v>0.63109499999999996</v>
      </c>
      <c r="AE2587" s="14">
        <v>113</v>
      </c>
    </row>
    <row r="2588" spans="1:31" ht="15">
      <c r="A2588" s="287" t="s">
        <v>143</v>
      </c>
      <c r="B2588" s="287" t="s">
        <v>203</v>
      </c>
      <c r="C2588" s="128">
        <v>43021</v>
      </c>
      <c r="D2588" s="128">
        <v>43263</v>
      </c>
      <c r="E2588" s="397">
        <v>2018</v>
      </c>
      <c r="F2588" s="398">
        <v>1</v>
      </c>
      <c r="G2588" s="398">
        <v>7</v>
      </c>
      <c r="H2588" s="404">
        <v>32.683067999999999</v>
      </c>
      <c r="I2588" t="s">
        <v>17</v>
      </c>
      <c r="X2588" s="460">
        <v>0.26533499999999999</v>
      </c>
      <c r="Y2588" s="14">
        <v>83</v>
      </c>
      <c r="Z2588" s="460">
        <v>0.39526</v>
      </c>
      <c r="AA2588" s="14">
        <v>108</v>
      </c>
      <c r="AB2588" s="393">
        <v>0.46406999999999998</v>
      </c>
      <c r="AC2588" s="14">
        <v>111</v>
      </c>
      <c r="AD2588" s="460">
        <v>0.50075500000000006</v>
      </c>
      <c r="AE2588" s="14">
        <v>113</v>
      </c>
    </row>
    <row r="2589" spans="1:31" ht="15">
      <c r="A2589" s="289" t="s">
        <v>143</v>
      </c>
      <c r="B2589" s="287" t="s">
        <v>203</v>
      </c>
      <c r="C2589" s="128">
        <v>43021</v>
      </c>
      <c r="D2589" s="128">
        <v>43263</v>
      </c>
      <c r="E2589" s="397">
        <v>2018</v>
      </c>
      <c r="F2589" s="398">
        <v>1</v>
      </c>
      <c r="G2589" s="398">
        <v>8</v>
      </c>
      <c r="H2589" s="404">
        <v>22.953123809523809</v>
      </c>
      <c r="I2589" t="s">
        <v>337</v>
      </c>
      <c r="X2589" s="460">
        <v>0.30112</v>
      </c>
      <c r="Y2589" s="14">
        <v>83</v>
      </c>
      <c r="Z2589" s="460">
        <v>0.35436000000000001</v>
      </c>
      <c r="AA2589" s="14">
        <v>108</v>
      </c>
      <c r="AB2589" s="393">
        <v>0.37041499999999999</v>
      </c>
      <c r="AC2589" s="14">
        <v>111</v>
      </c>
      <c r="AD2589" s="460">
        <v>0.35108</v>
      </c>
      <c r="AE2589" s="14">
        <v>113</v>
      </c>
    </row>
    <row r="2590" spans="1:31" ht="15">
      <c r="A2590" s="287" t="s">
        <v>143</v>
      </c>
      <c r="B2590" s="287" t="s">
        <v>203</v>
      </c>
      <c r="C2590" s="128">
        <v>43021</v>
      </c>
      <c r="D2590" s="128">
        <v>43263</v>
      </c>
      <c r="E2590" s="397">
        <v>2018</v>
      </c>
      <c r="F2590" s="398">
        <v>1</v>
      </c>
      <c r="G2590" s="398">
        <v>9</v>
      </c>
      <c r="H2590" s="404">
        <v>27.487327999999998</v>
      </c>
      <c r="I2590" t="s">
        <v>17</v>
      </c>
      <c r="X2590" s="460">
        <v>0.348665</v>
      </c>
      <c r="Y2590" s="14">
        <v>83</v>
      </c>
      <c r="Z2590" s="460">
        <v>0.52688000000000001</v>
      </c>
      <c r="AA2590" s="14">
        <v>108</v>
      </c>
      <c r="AB2590" s="393">
        <v>0.54421999999999993</v>
      </c>
      <c r="AC2590" s="14">
        <v>111</v>
      </c>
      <c r="AD2590" s="460">
        <v>0.55333500000000002</v>
      </c>
      <c r="AE2590" s="14">
        <v>113</v>
      </c>
    </row>
    <row r="2591" spans="1:31" ht="15">
      <c r="A2591" s="289" t="s">
        <v>143</v>
      </c>
      <c r="B2591" s="287" t="s">
        <v>203</v>
      </c>
      <c r="C2591" s="128">
        <v>43021</v>
      </c>
      <c r="D2591" s="128">
        <v>43263</v>
      </c>
      <c r="E2591" s="397">
        <v>2018</v>
      </c>
      <c r="F2591" s="398">
        <v>1</v>
      </c>
      <c r="G2591" s="398">
        <v>10</v>
      </c>
      <c r="H2591" s="404">
        <v>28.260045523809527</v>
      </c>
      <c r="I2591" t="s">
        <v>337</v>
      </c>
      <c r="X2591" s="460">
        <v>0.38270999999999999</v>
      </c>
      <c r="Y2591" s="14">
        <v>83</v>
      </c>
      <c r="Z2591" s="460">
        <v>0.55813500000000005</v>
      </c>
      <c r="AA2591" s="14">
        <v>108</v>
      </c>
      <c r="AB2591" s="393">
        <v>0.55770500000000001</v>
      </c>
      <c r="AC2591" s="14">
        <v>111</v>
      </c>
      <c r="AD2591" s="460">
        <v>0.54459999999999997</v>
      </c>
      <c r="AE2591" s="14">
        <v>113</v>
      </c>
    </row>
    <row r="2592" spans="1:31" ht="15">
      <c r="A2592" s="287" t="s">
        <v>143</v>
      </c>
      <c r="B2592" s="287" t="s">
        <v>203</v>
      </c>
      <c r="C2592" s="128">
        <v>43021</v>
      </c>
      <c r="D2592" s="128">
        <v>43263</v>
      </c>
      <c r="E2592" s="397">
        <v>2018</v>
      </c>
      <c r="F2592" s="398">
        <v>1</v>
      </c>
      <c r="G2592" s="398">
        <v>11</v>
      </c>
      <c r="H2592" s="404">
        <v>39.285749904761914</v>
      </c>
      <c r="I2592" t="s">
        <v>17</v>
      </c>
      <c r="X2592" s="460">
        <v>0.39739999999999998</v>
      </c>
      <c r="Y2592" s="14">
        <v>83</v>
      </c>
      <c r="Z2592" s="460">
        <v>0.61477500000000007</v>
      </c>
      <c r="AA2592" s="14">
        <v>108</v>
      </c>
      <c r="AB2592" s="393">
        <v>0.61848499999999995</v>
      </c>
      <c r="AC2592" s="14">
        <v>111</v>
      </c>
      <c r="AD2592" s="460">
        <v>0.59529500000000002</v>
      </c>
      <c r="AE2592" s="14">
        <v>113</v>
      </c>
    </row>
    <row r="2593" spans="1:31" ht="15">
      <c r="A2593" s="289" t="s">
        <v>143</v>
      </c>
      <c r="B2593" s="287" t="s">
        <v>203</v>
      </c>
      <c r="C2593" s="128">
        <v>43021</v>
      </c>
      <c r="D2593" s="128">
        <v>43263</v>
      </c>
      <c r="E2593" s="397">
        <v>2018</v>
      </c>
      <c r="F2593" s="398">
        <v>1</v>
      </c>
      <c r="G2593" s="398">
        <v>12</v>
      </c>
      <c r="H2593" s="404">
        <v>34.508024571428578</v>
      </c>
      <c r="I2593" t="s">
        <v>337</v>
      </c>
      <c r="X2593" s="460">
        <v>0.32516500000000004</v>
      </c>
      <c r="Y2593" s="14">
        <v>83</v>
      </c>
      <c r="Z2593" s="460">
        <v>0.533335</v>
      </c>
      <c r="AA2593" s="14">
        <v>108</v>
      </c>
      <c r="AB2593" s="393">
        <v>0.567415</v>
      </c>
      <c r="AC2593" s="14">
        <v>111</v>
      </c>
      <c r="AD2593" s="460">
        <v>0.58359499999999997</v>
      </c>
      <c r="AE2593" s="14">
        <v>113</v>
      </c>
    </row>
    <row r="2594" spans="1:31" ht="15">
      <c r="A2594" s="287" t="s">
        <v>143</v>
      </c>
      <c r="B2594" s="287" t="s">
        <v>203</v>
      </c>
      <c r="C2594" s="128">
        <v>43021</v>
      </c>
      <c r="D2594" s="128">
        <v>43263</v>
      </c>
      <c r="E2594" s="397">
        <v>2018</v>
      </c>
      <c r="F2594" s="398">
        <v>1</v>
      </c>
      <c r="G2594" s="398">
        <v>13</v>
      </c>
      <c r="H2594" s="404">
        <v>36.662999999999997</v>
      </c>
      <c r="I2594" t="s">
        <v>17</v>
      </c>
      <c r="X2594" s="460">
        <v>0.36564999999999998</v>
      </c>
      <c r="Y2594" s="14">
        <v>83</v>
      </c>
      <c r="Z2594" s="460">
        <v>0.62673999999999996</v>
      </c>
      <c r="AA2594" s="14">
        <v>108</v>
      </c>
      <c r="AB2594" s="393">
        <v>0.65487000000000006</v>
      </c>
      <c r="AC2594" s="14">
        <v>111</v>
      </c>
      <c r="AD2594" s="460">
        <v>0.65779500000000002</v>
      </c>
      <c r="AE2594" s="14">
        <v>113</v>
      </c>
    </row>
    <row r="2595" spans="1:31" ht="15">
      <c r="A2595" s="289" t="s">
        <v>143</v>
      </c>
      <c r="B2595" s="287" t="s">
        <v>203</v>
      </c>
      <c r="C2595" s="128">
        <v>43021</v>
      </c>
      <c r="D2595" s="128">
        <v>43263</v>
      </c>
      <c r="E2595" s="397">
        <v>2018</v>
      </c>
      <c r="F2595" s="398">
        <v>1</v>
      </c>
      <c r="G2595" s="398">
        <v>14</v>
      </c>
      <c r="H2595" s="404">
        <v>27.667375999999997</v>
      </c>
      <c r="I2595" t="s">
        <v>337</v>
      </c>
      <c r="X2595" s="460">
        <v>0.38262499999999999</v>
      </c>
      <c r="Y2595" s="14">
        <v>83</v>
      </c>
      <c r="Z2595" s="460">
        <v>0.59112999999999993</v>
      </c>
      <c r="AA2595" s="14">
        <v>108</v>
      </c>
      <c r="AB2595" s="393">
        <v>0.56903999999999999</v>
      </c>
      <c r="AC2595" s="14">
        <v>111</v>
      </c>
      <c r="AD2595" s="460">
        <v>0.51215500000000003</v>
      </c>
      <c r="AE2595" s="14">
        <v>113</v>
      </c>
    </row>
    <row r="2596" spans="1:31" ht="15">
      <c r="A2596" s="287" t="s">
        <v>143</v>
      </c>
      <c r="B2596" s="287" t="s">
        <v>203</v>
      </c>
      <c r="C2596" s="128">
        <v>43021</v>
      </c>
      <c r="D2596" s="128">
        <v>43263</v>
      </c>
      <c r="E2596" s="397">
        <v>2018</v>
      </c>
      <c r="F2596" s="398">
        <v>2</v>
      </c>
      <c r="G2596" s="398">
        <v>1</v>
      </c>
      <c r="H2596" s="404">
        <v>23.553929142857147</v>
      </c>
      <c r="I2596" t="s">
        <v>17</v>
      </c>
      <c r="X2596" s="460">
        <v>0.33086499999999996</v>
      </c>
      <c r="Y2596" s="14">
        <v>83</v>
      </c>
      <c r="Z2596" s="460">
        <v>0.32565</v>
      </c>
      <c r="AA2596" s="14">
        <v>108</v>
      </c>
      <c r="AB2596" s="393">
        <v>0.34062499999999996</v>
      </c>
      <c r="AC2596" s="14">
        <v>111</v>
      </c>
      <c r="AD2596" s="460">
        <v>0.32873999999999998</v>
      </c>
      <c r="AE2596" s="14">
        <v>113</v>
      </c>
    </row>
    <row r="2597" spans="1:31" ht="15">
      <c r="A2597" s="289" t="s">
        <v>143</v>
      </c>
      <c r="B2597" s="287" t="s">
        <v>203</v>
      </c>
      <c r="C2597" s="128">
        <v>43021</v>
      </c>
      <c r="D2597" s="128">
        <v>43263</v>
      </c>
      <c r="E2597" s="397">
        <v>2018</v>
      </c>
      <c r="F2597" s="398">
        <v>2</v>
      </c>
      <c r="G2597" s="398">
        <v>2</v>
      </c>
      <c r="H2597" s="404">
        <v>25.863116190476187</v>
      </c>
      <c r="I2597" t="s">
        <v>337</v>
      </c>
      <c r="X2597" s="460">
        <v>0.38424999999999998</v>
      </c>
      <c r="Y2597" s="14">
        <v>83</v>
      </c>
      <c r="Z2597" s="460">
        <v>0.40051000000000003</v>
      </c>
      <c r="AA2597" s="14">
        <v>108</v>
      </c>
      <c r="AB2597" s="393">
        <v>0.39041999999999999</v>
      </c>
      <c r="AC2597" s="14">
        <v>111</v>
      </c>
      <c r="AD2597" s="460">
        <v>0.400335</v>
      </c>
      <c r="AE2597" s="14">
        <v>113</v>
      </c>
    </row>
    <row r="2598" spans="1:31" ht="15">
      <c r="A2598" s="287" t="s">
        <v>143</v>
      </c>
      <c r="B2598" s="287" t="s">
        <v>203</v>
      </c>
      <c r="C2598" s="128">
        <v>43021</v>
      </c>
      <c r="D2598" s="128">
        <v>43263</v>
      </c>
      <c r="E2598" s="397">
        <v>2018</v>
      </c>
      <c r="F2598" s="398">
        <v>2</v>
      </c>
      <c r="G2598" s="398">
        <v>3</v>
      </c>
      <c r="H2598" s="404">
        <v>28.665891047619045</v>
      </c>
      <c r="I2598" t="s">
        <v>17</v>
      </c>
      <c r="X2598" s="460">
        <v>0.37974999999999998</v>
      </c>
      <c r="Y2598" s="14">
        <v>83</v>
      </c>
      <c r="Z2598" s="460">
        <v>0.41516500000000001</v>
      </c>
      <c r="AA2598" s="14">
        <v>108</v>
      </c>
      <c r="AB2598" s="393">
        <v>0.42837999999999998</v>
      </c>
      <c r="AC2598" s="14">
        <v>111</v>
      </c>
      <c r="AD2598" s="460">
        <v>0.39896500000000001</v>
      </c>
      <c r="AE2598" s="14">
        <v>113</v>
      </c>
    </row>
    <row r="2599" spans="1:31" ht="15">
      <c r="A2599" s="289" t="s">
        <v>143</v>
      </c>
      <c r="B2599" s="287" t="s">
        <v>203</v>
      </c>
      <c r="C2599" s="128">
        <v>43021</v>
      </c>
      <c r="D2599" s="128">
        <v>43263</v>
      </c>
      <c r="E2599" s="397">
        <v>2018</v>
      </c>
      <c r="F2599" s="398">
        <v>2</v>
      </c>
      <c r="G2599" s="398">
        <v>4</v>
      </c>
      <c r="H2599" s="404">
        <v>24.027235047619051</v>
      </c>
      <c r="I2599" t="s">
        <v>337</v>
      </c>
      <c r="X2599" s="460">
        <v>0.41409000000000001</v>
      </c>
      <c r="Y2599" s="14">
        <v>83</v>
      </c>
      <c r="Z2599" s="460">
        <v>0.54492499999999999</v>
      </c>
      <c r="AA2599" s="14">
        <v>108</v>
      </c>
      <c r="AB2599" s="393">
        <v>0.54080499999999998</v>
      </c>
      <c r="AC2599" s="14">
        <v>111</v>
      </c>
      <c r="AD2599" s="460">
        <v>0.47408</v>
      </c>
      <c r="AE2599" s="14">
        <v>113</v>
      </c>
    </row>
    <row r="2600" spans="1:31" ht="15">
      <c r="A2600" s="287" t="s">
        <v>143</v>
      </c>
      <c r="B2600" s="287" t="s">
        <v>203</v>
      </c>
      <c r="C2600" s="128">
        <v>43021</v>
      </c>
      <c r="D2600" s="128">
        <v>43263</v>
      </c>
      <c r="E2600" s="397">
        <v>2018</v>
      </c>
      <c r="F2600" s="398">
        <v>2</v>
      </c>
      <c r="G2600" s="398">
        <v>5</v>
      </c>
      <c r="H2600" s="404">
        <v>35.795211047619048</v>
      </c>
      <c r="I2600" t="s">
        <v>17</v>
      </c>
      <c r="X2600" s="460">
        <v>0.453455</v>
      </c>
      <c r="Y2600" s="14">
        <v>83</v>
      </c>
      <c r="Z2600" s="460">
        <v>0.66680499999999998</v>
      </c>
      <c r="AA2600" s="14">
        <v>108</v>
      </c>
      <c r="AB2600" s="393">
        <v>0.68615999999999999</v>
      </c>
      <c r="AC2600" s="14">
        <v>111</v>
      </c>
      <c r="AD2600" s="460">
        <v>0.54137999999999997</v>
      </c>
      <c r="AE2600" s="14">
        <v>113</v>
      </c>
    </row>
    <row r="2601" spans="1:31" ht="15">
      <c r="A2601" s="289" t="s">
        <v>143</v>
      </c>
      <c r="B2601" s="287" t="s">
        <v>203</v>
      </c>
      <c r="C2601" s="128">
        <v>43021</v>
      </c>
      <c r="D2601" s="128">
        <v>43263</v>
      </c>
      <c r="E2601" s="397">
        <v>2018</v>
      </c>
      <c r="F2601" s="398">
        <v>2</v>
      </c>
      <c r="G2601" s="398">
        <v>6</v>
      </c>
      <c r="H2601" s="404">
        <v>33.04270304761905</v>
      </c>
      <c r="I2601" t="s">
        <v>337</v>
      </c>
      <c r="X2601" s="460">
        <v>0.29724</v>
      </c>
      <c r="Y2601" s="14">
        <v>83</v>
      </c>
      <c r="Z2601" s="460">
        <v>0.44764999999999999</v>
      </c>
      <c r="AA2601" s="14">
        <v>108</v>
      </c>
      <c r="AB2601" s="393">
        <v>0.55236499999999999</v>
      </c>
      <c r="AC2601" s="14">
        <v>111</v>
      </c>
      <c r="AD2601" s="460">
        <v>0.573855</v>
      </c>
      <c r="AE2601" s="14">
        <v>113</v>
      </c>
    </row>
    <row r="2602" spans="1:31" ht="15">
      <c r="A2602" s="287" t="s">
        <v>143</v>
      </c>
      <c r="B2602" s="287" t="s">
        <v>203</v>
      </c>
      <c r="C2602" s="128">
        <v>43021</v>
      </c>
      <c r="D2602" s="128">
        <v>43263</v>
      </c>
      <c r="E2602" s="397">
        <v>2018</v>
      </c>
      <c r="F2602" s="398">
        <v>2</v>
      </c>
      <c r="G2602" s="398">
        <v>7</v>
      </c>
      <c r="H2602" s="404">
        <v>31.031314285714284</v>
      </c>
      <c r="I2602" t="s">
        <v>17</v>
      </c>
      <c r="X2602" s="460">
        <v>0.2848</v>
      </c>
      <c r="Y2602" s="14">
        <v>83</v>
      </c>
      <c r="Z2602" s="460">
        <v>0.40506500000000001</v>
      </c>
      <c r="AA2602" s="14">
        <v>108</v>
      </c>
      <c r="AB2602" s="393">
        <v>0.512235</v>
      </c>
      <c r="AC2602" s="14">
        <v>111</v>
      </c>
      <c r="AD2602" s="460">
        <v>0.55500499999999997</v>
      </c>
      <c r="AE2602" s="14">
        <v>113</v>
      </c>
    </row>
    <row r="2603" spans="1:31" ht="15">
      <c r="A2603" s="289" t="s">
        <v>143</v>
      </c>
      <c r="B2603" s="287" t="s">
        <v>203</v>
      </c>
      <c r="C2603" s="128">
        <v>43021</v>
      </c>
      <c r="D2603" s="128">
        <v>43263</v>
      </c>
      <c r="E2603" s="397">
        <v>2018</v>
      </c>
      <c r="F2603" s="398">
        <v>2</v>
      </c>
      <c r="G2603" s="398">
        <v>8</v>
      </c>
      <c r="H2603" s="404">
        <v>24.156854857142857</v>
      </c>
      <c r="I2603" t="s">
        <v>337</v>
      </c>
      <c r="X2603" s="460">
        <v>0.33596499999999996</v>
      </c>
      <c r="Y2603" s="14">
        <v>83</v>
      </c>
      <c r="Z2603" s="460">
        <v>0.41256999999999999</v>
      </c>
      <c r="AA2603" s="14">
        <v>108</v>
      </c>
      <c r="AB2603" s="393">
        <v>0.42558499999999999</v>
      </c>
      <c r="AC2603" s="14">
        <v>111</v>
      </c>
      <c r="AD2603" s="460">
        <v>0.43120999999999998</v>
      </c>
      <c r="AE2603" s="14">
        <v>113</v>
      </c>
    </row>
    <row r="2604" spans="1:31" ht="15">
      <c r="A2604" s="287" t="s">
        <v>143</v>
      </c>
      <c r="B2604" s="287" t="s">
        <v>203</v>
      </c>
      <c r="C2604" s="128">
        <v>43021</v>
      </c>
      <c r="D2604" s="128">
        <v>43263</v>
      </c>
      <c r="E2604" s="397">
        <v>2018</v>
      </c>
      <c r="F2604" s="398">
        <v>2</v>
      </c>
      <c r="G2604" s="398">
        <v>9</v>
      </c>
      <c r="H2604" s="404">
        <v>36.500790857142853</v>
      </c>
      <c r="I2604" t="s">
        <v>17</v>
      </c>
      <c r="X2604" s="460">
        <v>0.33094999999999997</v>
      </c>
      <c r="Y2604" s="14">
        <v>83</v>
      </c>
      <c r="Z2604" s="460">
        <v>0.53392499999999998</v>
      </c>
      <c r="AA2604" s="14">
        <v>108</v>
      </c>
      <c r="AB2604" s="393">
        <v>0.56528500000000004</v>
      </c>
      <c r="AC2604" s="14">
        <v>111</v>
      </c>
      <c r="AD2604" s="460">
        <v>0.55867</v>
      </c>
      <c r="AE2604" s="14">
        <v>113</v>
      </c>
    </row>
    <row r="2605" spans="1:31" ht="15">
      <c r="A2605" s="289" t="s">
        <v>143</v>
      </c>
      <c r="B2605" s="287" t="s">
        <v>203</v>
      </c>
      <c r="C2605" s="128">
        <v>43021</v>
      </c>
      <c r="D2605" s="128">
        <v>43263</v>
      </c>
      <c r="E2605" s="397">
        <v>2018</v>
      </c>
      <c r="F2605" s="398">
        <v>2</v>
      </c>
      <c r="G2605" s="398">
        <v>10</v>
      </c>
      <c r="H2605" s="404">
        <v>38.623292190476192</v>
      </c>
      <c r="I2605" t="s">
        <v>337</v>
      </c>
      <c r="X2605" s="460">
        <v>0.41473499999999996</v>
      </c>
      <c r="Y2605" s="14">
        <v>83</v>
      </c>
      <c r="Z2605" s="460">
        <v>0.64111000000000007</v>
      </c>
      <c r="AA2605" s="14">
        <v>108</v>
      </c>
      <c r="AB2605" s="393">
        <v>0.64317000000000002</v>
      </c>
      <c r="AC2605" s="14">
        <v>111</v>
      </c>
      <c r="AD2605" s="460">
        <v>0.63402999999999998</v>
      </c>
      <c r="AE2605" s="14">
        <v>113</v>
      </c>
    </row>
    <row r="2606" spans="1:31" ht="15">
      <c r="A2606" s="287" t="s">
        <v>143</v>
      </c>
      <c r="B2606" s="287" t="s">
        <v>203</v>
      </c>
      <c r="C2606" s="128">
        <v>43021</v>
      </c>
      <c r="D2606" s="128">
        <v>43263</v>
      </c>
      <c r="E2606" s="397">
        <v>2018</v>
      </c>
      <c r="F2606" s="398">
        <v>2</v>
      </c>
      <c r="G2606" s="398">
        <v>11</v>
      </c>
      <c r="H2606" s="404">
        <v>30.765943999999994</v>
      </c>
      <c r="I2606" t="s">
        <v>17</v>
      </c>
      <c r="X2606" s="460">
        <v>0.41802</v>
      </c>
      <c r="Y2606" s="14">
        <v>83</v>
      </c>
      <c r="Z2606" s="460">
        <v>0.57522000000000006</v>
      </c>
      <c r="AA2606" s="14">
        <v>108</v>
      </c>
      <c r="AB2606" s="393">
        <v>0.58506999999999998</v>
      </c>
      <c r="AC2606" s="14">
        <v>111</v>
      </c>
      <c r="AD2606" s="460">
        <v>0.58384000000000003</v>
      </c>
      <c r="AE2606" s="14">
        <v>113</v>
      </c>
    </row>
    <row r="2607" spans="1:31" ht="15">
      <c r="A2607" s="289" t="s">
        <v>143</v>
      </c>
      <c r="B2607" s="287" t="s">
        <v>203</v>
      </c>
      <c r="C2607" s="128">
        <v>43021</v>
      </c>
      <c r="D2607" s="128">
        <v>43263</v>
      </c>
      <c r="E2607" s="397">
        <v>2018</v>
      </c>
      <c r="F2607" s="398">
        <v>2</v>
      </c>
      <c r="G2607" s="398">
        <v>12</v>
      </c>
      <c r="H2607" s="404">
        <v>36.847150476190471</v>
      </c>
      <c r="I2607" t="s">
        <v>337</v>
      </c>
      <c r="X2607" s="460">
        <v>0.37036999999999998</v>
      </c>
      <c r="Y2607" s="14">
        <v>83</v>
      </c>
      <c r="Z2607" s="460">
        <v>0.55718500000000004</v>
      </c>
      <c r="AA2607" s="14">
        <v>108</v>
      </c>
      <c r="AB2607" s="393">
        <v>0.64539999999999997</v>
      </c>
      <c r="AC2607" s="14">
        <v>111</v>
      </c>
      <c r="AD2607" s="460">
        <v>0.64214499999999997</v>
      </c>
      <c r="AE2607" s="14">
        <v>113</v>
      </c>
    </row>
    <row r="2608" spans="1:31" ht="15">
      <c r="A2608" s="287" t="s">
        <v>143</v>
      </c>
      <c r="B2608" s="287" t="s">
        <v>203</v>
      </c>
      <c r="C2608" s="128">
        <v>43021</v>
      </c>
      <c r="D2608" s="128">
        <v>43263</v>
      </c>
      <c r="E2608" s="397">
        <v>2018</v>
      </c>
      <c r="F2608" s="398">
        <v>2</v>
      </c>
      <c r="G2608" s="398">
        <v>13</v>
      </c>
      <c r="H2608" s="404">
        <v>35.046347809523816</v>
      </c>
      <c r="I2608" t="s">
        <v>17</v>
      </c>
      <c r="X2608" s="460">
        <v>0.36168999999999996</v>
      </c>
      <c r="Y2608" s="14">
        <v>83</v>
      </c>
      <c r="Z2608" s="460">
        <v>0.57469999999999999</v>
      </c>
      <c r="AA2608" s="14">
        <v>108</v>
      </c>
      <c r="AB2608" s="393">
        <v>0.63209000000000004</v>
      </c>
      <c r="AC2608" s="14">
        <v>111</v>
      </c>
      <c r="AD2608" s="460">
        <v>0.66911999999999994</v>
      </c>
      <c r="AE2608" s="14">
        <v>113</v>
      </c>
    </row>
    <row r="2609" spans="1:31" ht="15">
      <c r="A2609" s="289" t="s">
        <v>143</v>
      </c>
      <c r="B2609" s="287" t="s">
        <v>203</v>
      </c>
      <c r="C2609" s="128">
        <v>43021</v>
      </c>
      <c r="D2609" s="128">
        <v>43263</v>
      </c>
      <c r="E2609" s="397">
        <v>2018</v>
      </c>
      <c r="F2609" s="398">
        <v>2</v>
      </c>
      <c r="G2609" s="398">
        <v>14</v>
      </c>
      <c r="H2609" s="404">
        <v>36.084504761904768</v>
      </c>
      <c r="I2609" t="s">
        <v>337</v>
      </c>
      <c r="X2609" s="460">
        <v>0.31947499999999995</v>
      </c>
      <c r="Y2609" s="14">
        <v>83</v>
      </c>
      <c r="Z2609" s="460">
        <v>0.53490499999999996</v>
      </c>
      <c r="AA2609" s="14">
        <v>108</v>
      </c>
      <c r="AB2609" s="393">
        <v>0.57450500000000004</v>
      </c>
      <c r="AC2609" s="14">
        <v>111</v>
      </c>
      <c r="AD2609" s="460">
        <v>0.57969499999999996</v>
      </c>
      <c r="AE2609" s="14">
        <v>113</v>
      </c>
    </row>
    <row r="2610" spans="1:31" ht="15">
      <c r="A2610" s="287" t="s">
        <v>143</v>
      </c>
      <c r="B2610" s="287" t="s">
        <v>203</v>
      </c>
      <c r="C2610" s="128">
        <v>43021</v>
      </c>
      <c r="D2610" s="128">
        <v>43263</v>
      </c>
      <c r="E2610" s="397">
        <v>2018</v>
      </c>
      <c r="F2610" s="398">
        <v>3</v>
      </c>
      <c r="G2610" s="398">
        <v>1</v>
      </c>
      <c r="H2610" s="404">
        <v>25.232533333333333</v>
      </c>
      <c r="I2610" t="s">
        <v>17</v>
      </c>
      <c r="X2610" s="460">
        <v>0.36541000000000001</v>
      </c>
      <c r="Y2610" s="14">
        <v>83</v>
      </c>
      <c r="Z2610" s="460">
        <v>0.40431</v>
      </c>
      <c r="AA2610" s="14">
        <v>108</v>
      </c>
      <c r="AB2610" s="393">
        <v>0.37963000000000002</v>
      </c>
      <c r="AC2610" s="14">
        <v>111</v>
      </c>
      <c r="AD2610" s="460">
        <v>0.38303500000000001</v>
      </c>
      <c r="AE2610" s="14">
        <v>113</v>
      </c>
    </row>
    <row r="2611" spans="1:31" ht="15">
      <c r="A2611" s="289" t="s">
        <v>143</v>
      </c>
      <c r="B2611" s="287" t="s">
        <v>203</v>
      </c>
      <c r="C2611" s="128">
        <v>43021</v>
      </c>
      <c r="D2611" s="128">
        <v>43263</v>
      </c>
      <c r="E2611" s="397">
        <v>2018</v>
      </c>
      <c r="F2611" s="398">
        <v>3</v>
      </c>
      <c r="G2611" s="398">
        <v>2</v>
      </c>
      <c r="H2611" s="404">
        <v>26.426399999999997</v>
      </c>
      <c r="I2611" t="s">
        <v>337</v>
      </c>
      <c r="X2611" s="460">
        <v>0.380965</v>
      </c>
      <c r="Y2611" s="14">
        <v>83</v>
      </c>
      <c r="Z2611" s="460">
        <v>0.39479500000000001</v>
      </c>
      <c r="AA2611" s="14">
        <v>108</v>
      </c>
      <c r="AB2611" s="393">
        <v>0.39449999999999996</v>
      </c>
      <c r="AC2611" s="14">
        <v>111</v>
      </c>
      <c r="AD2611" s="460">
        <v>0.3921</v>
      </c>
      <c r="AE2611" s="14">
        <v>113</v>
      </c>
    </row>
    <row r="2612" spans="1:31" ht="15">
      <c r="A2612" s="287" t="s">
        <v>143</v>
      </c>
      <c r="B2612" s="287" t="s">
        <v>203</v>
      </c>
      <c r="C2612" s="128">
        <v>43021</v>
      </c>
      <c r="D2612" s="128">
        <v>43263</v>
      </c>
      <c r="E2612" s="397">
        <v>2018</v>
      </c>
      <c r="F2612" s="398">
        <v>3</v>
      </c>
      <c r="G2612" s="398">
        <v>3</v>
      </c>
      <c r="H2612" s="404">
        <v>28.126530666666664</v>
      </c>
      <c r="I2612" t="s">
        <v>17</v>
      </c>
      <c r="X2612" s="460">
        <v>0.38771</v>
      </c>
      <c r="Y2612" s="14">
        <v>83</v>
      </c>
      <c r="Z2612" s="460">
        <v>0.46864</v>
      </c>
      <c r="AA2612" s="14">
        <v>108</v>
      </c>
      <c r="AB2612" s="393">
        <v>0.48143999999999998</v>
      </c>
      <c r="AC2612" s="14">
        <v>111</v>
      </c>
      <c r="AD2612" s="460">
        <v>0.47143999999999997</v>
      </c>
      <c r="AE2612" s="14">
        <v>113</v>
      </c>
    </row>
    <row r="2613" spans="1:31" ht="15">
      <c r="A2613" s="289" t="s">
        <v>143</v>
      </c>
      <c r="B2613" s="287" t="s">
        <v>203</v>
      </c>
      <c r="C2613" s="128">
        <v>43021</v>
      </c>
      <c r="D2613" s="128">
        <v>43263</v>
      </c>
      <c r="E2613" s="397">
        <v>2018</v>
      </c>
      <c r="F2613" s="398">
        <v>3</v>
      </c>
      <c r="G2613" s="398">
        <v>4</v>
      </c>
      <c r="H2613" s="404">
        <v>32.856685714285717</v>
      </c>
      <c r="I2613" t="s">
        <v>337</v>
      </c>
      <c r="X2613" s="460">
        <v>0.42447500000000005</v>
      </c>
      <c r="Y2613" s="14">
        <v>83</v>
      </c>
      <c r="Z2613" s="460">
        <v>0.73741000000000001</v>
      </c>
      <c r="AA2613" s="14">
        <v>108</v>
      </c>
      <c r="AB2613" s="393">
        <v>0.72599499999999995</v>
      </c>
      <c r="AC2613" s="14">
        <v>111</v>
      </c>
      <c r="AD2613" s="460">
        <v>0.74266999999999994</v>
      </c>
      <c r="AE2613" s="14">
        <v>113</v>
      </c>
    </row>
    <row r="2614" spans="1:31" ht="15">
      <c r="A2614" s="287" t="s">
        <v>143</v>
      </c>
      <c r="B2614" s="287" t="s">
        <v>203</v>
      </c>
      <c r="C2614" s="128">
        <v>43021</v>
      </c>
      <c r="D2614" s="128">
        <v>43263</v>
      </c>
      <c r="E2614" s="397">
        <v>2018</v>
      </c>
      <c r="F2614" s="398">
        <v>3</v>
      </c>
      <c r="G2614" s="398">
        <v>5</v>
      </c>
      <c r="H2614" s="404">
        <v>20.370833999999999</v>
      </c>
      <c r="I2614" t="s">
        <v>17</v>
      </c>
      <c r="X2614" s="460">
        <v>0.38549500000000003</v>
      </c>
      <c r="Y2614" s="14">
        <v>83</v>
      </c>
      <c r="Z2614" s="460">
        <v>0.64339999999999997</v>
      </c>
      <c r="AA2614" s="14">
        <v>108</v>
      </c>
      <c r="AB2614" s="393">
        <v>0.62003000000000008</v>
      </c>
      <c r="AC2614" s="14">
        <v>111</v>
      </c>
      <c r="AD2614" s="460">
        <v>0.61555500000000007</v>
      </c>
      <c r="AE2614" s="14">
        <v>113</v>
      </c>
    </row>
    <row r="2615" spans="1:31" ht="15">
      <c r="A2615" s="289" t="s">
        <v>143</v>
      </c>
      <c r="B2615" s="287" t="s">
        <v>203</v>
      </c>
      <c r="C2615" s="128">
        <v>43021</v>
      </c>
      <c r="D2615" s="128">
        <v>43263</v>
      </c>
      <c r="E2615" s="397">
        <v>2018</v>
      </c>
      <c r="F2615" s="398">
        <v>3</v>
      </c>
      <c r="G2615" s="398">
        <v>6</v>
      </c>
      <c r="H2615" s="404">
        <v>28.080204952380949</v>
      </c>
      <c r="I2615" t="s">
        <v>337</v>
      </c>
      <c r="X2615" s="460">
        <v>0.32536500000000002</v>
      </c>
      <c r="Y2615" s="14">
        <v>83</v>
      </c>
      <c r="Z2615" s="460">
        <v>0.53232000000000002</v>
      </c>
      <c r="AA2615" s="14">
        <v>108</v>
      </c>
      <c r="AB2615" s="393">
        <v>0.62742000000000009</v>
      </c>
      <c r="AC2615" s="14">
        <v>111</v>
      </c>
      <c r="AD2615" s="460">
        <v>0.63251499999999994</v>
      </c>
      <c r="AE2615" s="14">
        <v>113</v>
      </c>
    </row>
    <row r="2616" spans="1:31" ht="15">
      <c r="A2616" s="287" t="s">
        <v>143</v>
      </c>
      <c r="B2616" s="287" t="s">
        <v>203</v>
      </c>
      <c r="C2616" s="128">
        <v>43021</v>
      </c>
      <c r="D2616" s="128">
        <v>43263</v>
      </c>
      <c r="E2616" s="397">
        <v>2018</v>
      </c>
      <c r="F2616" s="398">
        <v>3</v>
      </c>
      <c r="G2616" s="398">
        <v>7</v>
      </c>
      <c r="H2616" s="404">
        <v>30.974893714285717</v>
      </c>
      <c r="I2616" t="s">
        <v>17</v>
      </c>
      <c r="X2616" s="460">
        <v>0.25520500000000002</v>
      </c>
      <c r="Y2616" s="14">
        <v>83</v>
      </c>
      <c r="Z2616" s="460">
        <v>0.36928</v>
      </c>
      <c r="AA2616" s="14">
        <v>108</v>
      </c>
      <c r="AB2616" s="393">
        <v>0.50900000000000001</v>
      </c>
      <c r="AC2616" s="14">
        <v>111</v>
      </c>
      <c r="AD2616" s="460">
        <v>0.52848499999999998</v>
      </c>
      <c r="AE2616" s="14">
        <v>113</v>
      </c>
    </row>
    <row r="2617" spans="1:31" ht="15">
      <c r="A2617" s="289" t="s">
        <v>143</v>
      </c>
      <c r="B2617" s="287" t="s">
        <v>203</v>
      </c>
      <c r="C2617" s="128">
        <v>43021</v>
      </c>
      <c r="D2617" s="128">
        <v>43263</v>
      </c>
      <c r="E2617" s="397">
        <v>2018</v>
      </c>
      <c r="F2617" s="398">
        <v>3</v>
      </c>
      <c r="G2617" s="398">
        <v>8</v>
      </c>
      <c r="H2617" s="404">
        <v>33.108826666666666</v>
      </c>
      <c r="I2617" t="s">
        <v>337</v>
      </c>
      <c r="X2617" s="460">
        <v>0.29561999999999999</v>
      </c>
      <c r="Y2617" s="14">
        <v>83</v>
      </c>
      <c r="Z2617" s="460">
        <v>0.42235</v>
      </c>
      <c r="AA2617" s="14">
        <v>108</v>
      </c>
      <c r="AB2617" s="393">
        <v>0.495305</v>
      </c>
      <c r="AC2617" s="14">
        <v>111</v>
      </c>
      <c r="AD2617" s="460">
        <v>0.50088500000000002</v>
      </c>
      <c r="AE2617" s="14">
        <v>113</v>
      </c>
    </row>
    <row r="2618" spans="1:31" ht="15">
      <c r="A2618" s="287" t="s">
        <v>143</v>
      </c>
      <c r="B2618" s="287" t="s">
        <v>203</v>
      </c>
      <c r="C2618" s="128">
        <v>43021</v>
      </c>
      <c r="D2618" s="128">
        <v>43263</v>
      </c>
      <c r="E2618" s="397">
        <v>2018</v>
      </c>
      <c r="F2618" s="398">
        <v>3</v>
      </c>
      <c r="G2618" s="398">
        <v>9</v>
      </c>
      <c r="H2618" s="404">
        <v>26.025555809523809</v>
      </c>
      <c r="I2618" t="s">
        <v>17</v>
      </c>
      <c r="X2618" s="460">
        <v>0.37054500000000001</v>
      </c>
      <c r="Y2618" s="14">
        <v>83</v>
      </c>
      <c r="Z2618" s="460">
        <v>0.60451999999999995</v>
      </c>
      <c r="AA2618" s="14">
        <v>108</v>
      </c>
      <c r="AB2618" s="393">
        <v>0.5697350000000001</v>
      </c>
      <c r="AC2618" s="14">
        <v>111</v>
      </c>
      <c r="AD2618" s="460">
        <v>0.615425</v>
      </c>
      <c r="AE2618" s="14">
        <v>113</v>
      </c>
    </row>
    <row r="2619" spans="1:31" ht="15">
      <c r="A2619" s="289" t="s">
        <v>143</v>
      </c>
      <c r="B2619" s="287" t="s">
        <v>203</v>
      </c>
      <c r="C2619" s="128">
        <v>43021</v>
      </c>
      <c r="D2619" s="128">
        <v>43263</v>
      </c>
      <c r="E2619" s="397">
        <v>2018</v>
      </c>
      <c r="F2619" s="398">
        <v>3</v>
      </c>
      <c r="G2619" s="398">
        <v>10</v>
      </c>
      <c r="H2619" s="404">
        <v>35.994665142857151</v>
      </c>
      <c r="I2619" t="s">
        <v>337</v>
      </c>
      <c r="X2619" s="460">
        <v>0.37038000000000004</v>
      </c>
      <c r="Y2619" s="14">
        <v>83</v>
      </c>
      <c r="Z2619" s="460">
        <v>0.62443500000000007</v>
      </c>
      <c r="AA2619" s="14">
        <v>108</v>
      </c>
      <c r="AB2619" s="393">
        <v>0.59901500000000008</v>
      </c>
      <c r="AC2619" s="14">
        <v>111</v>
      </c>
      <c r="AD2619" s="460">
        <v>0.62311000000000005</v>
      </c>
      <c r="AE2619" s="14">
        <v>113</v>
      </c>
    </row>
    <row r="2620" spans="1:31" ht="15">
      <c r="A2620" s="287" t="s">
        <v>143</v>
      </c>
      <c r="B2620" s="287" t="s">
        <v>203</v>
      </c>
      <c r="C2620" s="128">
        <v>43021</v>
      </c>
      <c r="D2620" s="128">
        <v>43263</v>
      </c>
      <c r="E2620" s="397">
        <v>2018</v>
      </c>
      <c r="F2620" s="398">
        <v>3</v>
      </c>
      <c r="G2620" s="398">
        <v>11</v>
      </c>
      <c r="H2620" s="404">
        <v>36.619854857142855</v>
      </c>
      <c r="I2620" t="s">
        <v>17</v>
      </c>
      <c r="X2620" s="460">
        <v>0.32830000000000004</v>
      </c>
      <c r="Y2620" s="14">
        <v>83</v>
      </c>
      <c r="Z2620" s="460">
        <v>0.556925</v>
      </c>
      <c r="AA2620" s="14">
        <v>108</v>
      </c>
      <c r="AB2620" s="393">
        <v>0.60731000000000002</v>
      </c>
      <c r="AC2620" s="14">
        <v>111</v>
      </c>
      <c r="AD2620" s="460">
        <v>0.64681</v>
      </c>
      <c r="AE2620" s="14">
        <v>113</v>
      </c>
    </row>
    <row r="2621" spans="1:31" ht="15">
      <c r="A2621" s="289" t="s">
        <v>143</v>
      </c>
      <c r="B2621" s="287" t="s">
        <v>203</v>
      </c>
      <c r="C2621" s="128">
        <v>43021</v>
      </c>
      <c r="D2621" s="128">
        <v>43263</v>
      </c>
      <c r="E2621" s="397">
        <v>2018</v>
      </c>
      <c r="F2621" s="398">
        <v>3</v>
      </c>
      <c r="G2621" s="398">
        <v>12</v>
      </c>
      <c r="H2621" s="404">
        <v>22.608884571428575</v>
      </c>
      <c r="I2621" t="s">
        <v>337</v>
      </c>
      <c r="X2621" s="460">
        <v>0.40416999999999997</v>
      </c>
      <c r="Y2621" s="14">
        <v>83</v>
      </c>
      <c r="Z2621" s="460">
        <v>0.58179999999999998</v>
      </c>
      <c r="AA2621" s="14">
        <v>108</v>
      </c>
      <c r="AB2621" s="393">
        <v>0.60149999999999992</v>
      </c>
      <c r="AC2621" s="14">
        <v>111</v>
      </c>
      <c r="AD2621" s="460">
        <v>0.64664999999999995</v>
      </c>
      <c r="AE2621" s="14">
        <v>113</v>
      </c>
    </row>
    <row r="2622" spans="1:31" ht="15">
      <c r="A2622" s="287" t="s">
        <v>143</v>
      </c>
      <c r="B2622" s="287" t="s">
        <v>203</v>
      </c>
      <c r="C2622" s="128">
        <v>43021</v>
      </c>
      <c r="D2622" s="128">
        <v>43263</v>
      </c>
      <c r="E2622" s="397">
        <v>2018</v>
      </c>
      <c r="F2622" s="398">
        <v>3</v>
      </c>
      <c r="G2622" s="398">
        <v>13</v>
      </c>
      <c r="H2622" s="404">
        <v>32.211167999999994</v>
      </c>
      <c r="I2622" t="s">
        <v>17</v>
      </c>
      <c r="X2622" s="460">
        <v>0.30689500000000003</v>
      </c>
      <c r="Y2622" s="14">
        <v>83</v>
      </c>
      <c r="Z2622" s="460">
        <v>0.48446500000000003</v>
      </c>
      <c r="AA2622" s="14">
        <v>108</v>
      </c>
      <c r="AB2622" s="393">
        <v>0.50505</v>
      </c>
      <c r="AC2622" s="14">
        <v>111</v>
      </c>
      <c r="AD2622" s="460">
        <v>0.48290499999999997</v>
      </c>
      <c r="AE2622" s="14">
        <v>113</v>
      </c>
    </row>
    <row r="2623" spans="1:31" ht="15">
      <c r="A2623" s="289" t="s">
        <v>143</v>
      </c>
      <c r="B2623" s="287" t="s">
        <v>203</v>
      </c>
      <c r="C2623" s="128">
        <v>43021</v>
      </c>
      <c r="D2623" s="128">
        <v>43263</v>
      </c>
      <c r="E2623" s="397">
        <v>2018</v>
      </c>
      <c r="F2623" s="398">
        <v>3</v>
      </c>
      <c r="G2623" s="398">
        <v>14</v>
      </c>
      <c r="H2623" s="404">
        <v>26.311415428571422</v>
      </c>
      <c r="I2623" t="s">
        <v>337</v>
      </c>
      <c r="X2623" s="460">
        <v>0.408225</v>
      </c>
      <c r="Y2623" s="14">
        <v>83</v>
      </c>
      <c r="Z2623" s="460">
        <v>0.62036500000000006</v>
      </c>
      <c r="AA2623" s="14">
        <v>108</v>
      </c>
      <c r="AB2623" s="393">
        <v>0.61263500000000004</v>
      </c>
      <c r="AC2623" s="14">
        <v>111</v>
      </c>
      <c r="AD2623" s="460">
        <v>0.62505999999999995</v>
      </c>
      <c r="AE2623" s="14">
        <v>113</v>
      </c>
    </row>
    <row r="2624" spans="1:31" ht="15">
      <c r="A2624" s="287" t="s">
        <v>143</v>
      </c>
      <c r="B2624" s="287" t="s">
        <v>203</v>
      </c>
      <c r="C2624" s="128">
        <v>43021</v>
      </c>
      <c r="D2624" s="128">
        <v>43263</v>
      </c>
      <c r="E2624" s="397">
        <v>2018</v>
      </c>
      <c r="F2624" s="398">
        <v>4</v>
      </c>
      <c r="G2624" s="398">
        <v>1</v>
      </c>
      <c r="H2624" s="404">
        <v>28.324094857142857</v>
      </c>
      <c r="I2624" t="s">
        <v>17</v>
      </c>
      <c r="X2624" s="460">
        <v>0.37795000000000001</v>
      </c>
      <c r="Y2624" s="14">
        <v>83</v>
      </c>
      <c r="Z2624" s="460">
        <v>0.4032</v>
      </c>
      <c r="AA2624" s="14">
        <v>108</v>
      </c>
      <c r="AB2624" s="393">
        <v>0.39593</v>
      </c>
      <c r="AC2624" s="14">
        <v>111</v>
      </c>
      <c r="AD2624" s="460">
        <v>0.39443499999999998</v>
      </c>
      <c r="AE2624" s="14">
        <v>113</v>
      </c>
    </row>
    <row r="2625" spans="1:37" ht="15">
      <c r="A2625" s="289" t="s">
        <v>143</v>
      </c>
      <c r="B2625" s="287" t="s">
        <v>203</v>
      </c>
      <c r="C2625" s="128">
        <v>43021</v>
      </c>
      <c r="D2625" s="128">
        <v>43263</v>
      </c>
      <c r="E2625" s="397">
        <v>2018</v>
      </c>
      <c r="F2625" s="398">
        <v>4</v>
      </c>
      <c r="G2625" s="398">
        <v>2</v>
      </c>
      <c r="H2625" s="404">
        <v>27.149807142857139</v>
      </c>
      <c r="I2625" t="s">
        <v>337</v>
      </c>
      <c r="X2625" s="460">
        <v>0.39101999999999998</v>
      </c>
      <c r="Y2625" s="14">
        <v>83</v>
      </c>
      <c r="Z2625" s="460">
        <v>0.41068499999999997</v>
      </c>
      <c r="AA2625" s="14">
        <v>108</v>
      </c>
      <c r="AB2625" s="393">
        <v>0.40608500000000003</v>
      </c>
      <c r="AC2625" s="14">
        <v>111</v>
      </c>
      <c r="AD2625" s="460">
        <v>0.39700000000000002</v>
      </c>
      <c r="AE2625" s="14">
        <v>113</v>
      </c>
    </row>
    <row r="2626" spans="1:37" ht="15">
      <c r="A2626" s="287" t="s">
        <v>143</v>
      </c>
      <c r="B2626" s="287" t="s">
        <v>203</v>
      </c>
      <c r="C2626" s="128">
        <v>43021</v>
      </c>
      <c r="D2626" s="128">
        <v>43263</v>
      </c>
      <c r="E2626" s="397">
        <v>2018</v>
      </c>
      <c r="F2626" s="398">
        <v>4</v>
      </c>
      <c r="G2626" s="398">
        <v>3</v>
      </c>
      <c r="H2626" s="404">
        <v>30.409581714285714</v>
      </c>
      <c r="I2626" t="s">
        <v>17</v>
      </c>
      <c r="X2626" s="460">
        <v>0.39129999999999998</v>
      </c>
      <c r="Y2626" s="14">
        <v>83</v>
      </c>
      <c r="Z2626" s="460">
        <v>0.45062999999999998</v>
      </c>
      <c r="AA2626" s="14">
        <v>108</v>
      </c>
      <c r="AB2626" s="393">
        <v>0.45035000000000003</v>
      </c>
      <c r="AC2626" s="14">
        <v>111</v>
      </c>
      <c r="AD2626" s="460">
        <v>0.41885</v>
      </c>
      <c r="AE2626" s="14">
        <v>113</v>
      </c>
    </row>
    <row r="2627" spans="1:37" ht="15">
      <c r="A2627" s="289" t="s">
        <v>143</v>
      </c>
      <c r="B2627" s="287" t="s">
        <v>203</v>
      </c>
      <c r="C2627" s="128">
        <v>43021</v>
      </c>
      <c r="D2627" s="128">
        <v>43263</v>
      </c>
      <c r="E2627" s="397">
        <v>2018</v>
      </c>
      <c r="F2627" s="398">
        <v>4</v>
      </c>
      <c r="G2627" s="398">
        <v>4</v>
      </c>
      <c r="H2627" s="404">
        <v>32.244149142857133</v>
      </c>
      <c r="I2627" t="s">
        <v>337</v>
      </c>
      <c r="X2627" s="460">
        <v>0.45519500000000002</v>
      </c>
      <c r="Y2627" s="14">
        <v>83</v>
      </c>
      <c r="Z2627" s="460">
        <v>0.5926800000000001</v>
      </c>
      <c r="AA2627" s="14">
        <v>108</v>
      </c>
      <c r="AB2627" s="393">
        <v>0.63261000000000001</v>
      </c>
      <c r="AC2627" s="14">
        <v>111</v>
      </c>
      <c r="AD2627" s="460">
        <v>0.58318000000000003</v>
      </c>
      <c r="AE2627" s="14">
        <v>113</v>
      </c>
    </row>
    <row r="2628" spans="1:37" ht="15">
      <c r="A2628" s="287" t="s">
        <v>143</v>
      </c>
      <c r="B2628" s="287" t="s">
        <v>203</v>
      </c>
      <c r="C2628" s="128">
        <v>43021</v>
      </c>
      <c r="D2628" s="128">
        <v>43263</v>
      </c>
      <c r="E2628" s="397">
        <v>2018</v>
      </c>
      <c r="F2628" s="398">
        <v>4</v>
      </c>
      <c r="G2628" s="398">
        <v>5</v>
      </c>
      <c r="H2628" s="404">
        <v>27.115062857142853</v>
      </c>
      <c r="I2628" t="s">
        <v>17</v>
      </c>
      <c r="X2628" s="460">
        <v>0.39077499999999998</v>
      </c>
      <c r="Y2628" s="14">
        <v>83</v>
      </c>
      <c r="Z2628" s="460">
        <v>0.58377999999999997</v>
      </c>
      <c r="AA2628" s="14">
        <v>108</v>
      </c>
      <c r="AB2628" s="393">
        <v>0.58426</v>
      </c>
      <c r="AC2628" s="14">
        <v>111</v>
      </c>
      <c r="AD2628" s="460">
        <v>0.59471000000000007</v>
      </c>
      <c r="AE2628" s="14">
        <v>113</v>
      </c>
    </row>
    <row r="2629" spans="1:37" ht="15">
      <c r="A2629" s="289" t="s">
        <v>143</v>
      </c>
      <c r="B2629" s="287" t="s">
        <v>203</v>
      </c>
      <c r="C2629" s="128">
        <v>43021</v>
      </c>
      <c r="D2629" s="128">
        <v>43263</v>
      </c>
      <c r="E2629" s="397">
        <v>2018</v>
      </c>
      <c r="F2629" s="398">
        <v>4</v>
      </c>
      <c r="G2629" s="398">
        <v>6</v>
      </c>
      <c r="H2629" s="404">
        <v>30.717474857142854</v>
      </c>
      <c r="I2629" t="s">
        <v>337</v>
      </c>
      <c r="X2629" s="460">
        <v>0.34089000000000003</v>
      </c>
      <c r="Y2629" s="14">
        <v>83</v>
      </c>
      <c r="Z2629" s="460">
        <v>0.54021000000000008</v>
      </c>
      <c r="AA2629" s="14">
        <v>108</v>
      </c>
      <c r="AB2629" s="393">
        <v>0.60963499999999993</v>
      </c>
      <c r="AC2629" s="14">
        <v>111</v>
      </c>
      <c r="AD2629" s="460">
        <v>0.63507999999999998</v>
      </c>
      <c r="AE2629" s="14">
        <v>113</v>
      </c>
    </row>
    <row r="2630" spans="1:37" ht="15">
      <c r="A2630" s="287" t="s">
        <v>143</v>
      </c>
      <c r="B2630" s="287" t="s">
        <v>203</v>
      </c>
      <c r="C2630" s="128">
        <v>43021</v>
      </c>
      <c r="D2630" s="128">
        <v>43263</v>
      </c>
      <c r="E2630" s="397">
        <v>2018</v>
      </c>
      <c r="F2630" s="398">
        <v>4</v>
      </c>
      <c r="G2630" s="398">
        <v>7</v>
      </c>
      <c r="H2630" s="404">
        <v>29.218181142857141</v>
      </c>
      <c r="I2630" t="s">
        <v>17</v>
      </c>
      <c r="X2630" s="460">
        <v>0.31840499999999999</v>
      </c>
      <c r="Y2630" s="14">
        <v>83</v>
      </c>
      <c r="Z2630" s="460">
        <v>0.50749500000000003</v>
      </c>
      <c r="AA2630" s="14">
        <v>108</v>
      </c>
      <c r="AB2630" s="393">
        <v>0.59010499999999999</v>
      </c>
      <c r="AC2630" s="14">
        <v>111</v>
      </c>
      <c r="AD2630" s="460">
        <v>0.64968000000000004</v>
      </c>
      <c r="AE2630" s="14">
        <v>113</v>
      </c>
    </row>
    <row r="2631" spans="1:37" ht="15">
      <c r="A2631" s="289" t="s">
        <v>143</v>
      </c>
      <c r="B2631" s="287" t="s">
        <v>203</v>
      </c>
      <c r="C2631" s="128">
        <v>43021</v>
      </c>
      <c r="D2631" s="128">
        <v>43263</v>
      </c>
      <c r="E2631" s="397">
        <v>2018</v>
      </c>
      <c r="F2631" s="398">
        <v>4</v>
      </c>
      <c r="G2631" s="398">
        <v>8</v>
      </c>
      <c r="H2631" s="404">
        <v>37.876975714285713</v>
      </c>
      <c r="I2631" t="s">
        <v>337</v>
      </c>
      <c r="X2631" s="460">
        <v>0.38527500000000003</v>
      </c>
      <c r="Y2631" s="14">
        <v>83</v>
      </c>
      <c r="Z2631" s="460">
        <v>0.54269500000000004</v>
      </c>
      <c r="AA2631" s="14">
        <v>108</v>
      </c>
      <c r="AB2631" s="393">
        <v>0.56278499999999998</v>
      </c>
      <c r="AC2631" s="14">
        <v>111</v>
      </c>
      <c r="AD2631" s="460">
        <v>0.60333499999999995</v>
      </c>
      <c r="AE2631" s="14">
        <v>113</v>
      </c>
    </row>
    <row r="2632" spans="1:37" ht="15">
      <c r="A2632" s="287" t="s">
        <v>143</v>
      </c>
      <c r="B2632" s="287" t="s">
        <v>203</v>
      </c>
      <c r="C2632" s="128">
        <v>43021</v>
      </c>
      <c r="D2632" s="128">
        <v>43263</v>
      </c>
      <c r="E2632" s="397">
        <v>2018</v>
      </c>
      <c r="F2632" s="398">
        <v>4</v>
      </c>
      <c r="G2632" s="398">
        <v>9</v>
      </c>
      <c r="H2632" s="404">
        <v>37.716737142857141</v>
      </c>
      <c r="I2632" t="s">
        <v>17</v>
      </c>
      <c r="X2632" s="460">
        <v>0.38375999999999999</v>
      </c>
      <c r="Y2632" s="14">
        <v>83</v>
      </c>
      <c r="Z2632" s="460">
        <v>0.57888499999999998</v>
      </c>
      <c r="AA2632" s="14">
        <v>108</v>
      </c>
      <c r="AB2632" s="393">
        <v>0.611595</v>
      </c>
      <c r="AC2632" s="14">
        <v>111</v>
      </c>
      <c r="AD2632" s="460">
        <v>0.57199500000000003</v>
      </c>
      <c r="AE2632" s="14">
        <v>113</v>
      </c>
    </row>
    <row r="2633" spans="1:37" ht="15">
      <c r="A2633" s="289" t="s">
        <v>143</v>
      </c>
      <c r="B2633" s="287" t="s">
        <v>203</v>
      </c>
      <c r="C2633" s="128">
        <v>43021</v>
      </c>
      <c r="D2633" s="128">
        <v>43263</v>
      </c>
      <c r="E2633" s="397">
        <v>2018</v>
      </c>
      <c r="F2633" s="398">
        <v>4</v>
      </c>
      <c r="G2633" s="398">
        <v>10</v>
      </c>
      <c r="H2633" s="404">
        <v>32.61109028571429</v>
      </c>
      <c r="I2633" t="s">
        <v>337</v>
      </c>
      <c r="X2633" s="460">
        <v>0.40365499999999999</v>
      </c>
      <c r="Y2633" s="14">
        <v>83</v>
      </c>
      <c r="Z2633" s="460">
        <v>0.60044500000000001</v>
      </c>
      <c r="AA2633" s="14">
        <v>108</v>
      </c>
      <c r="AB2633" s="393">
        <v>0.64247500000000002</v>
      </c>
      <c r="AC2633" s="14">
        <v>111</v>
      </c>
      <c r="AD2633" s="460">
        <v>0.62677499999999997</v>
      </c>
      <c r="AE2633" s="14">
        <v>113</v>
      </c>
    </row>
    <row r="2634" spans="1:37" ht="15">
      <c r="A2634" s="287" t="s">
        <v>143</v>
      </c>
      <c r="B2634" s="287" t="s">
        <v>203</v>
      </c>
      <c r="C2634" s="128">
        <v>43021</v>
      </c>
      <c r="D2634" s="128">
        <v>43263</v>
      </c>
      <c r="E2634" s="397">
        <v>2018</v>
      </c>
      <c r="F2634" s="398">
        <v>4</v>
      </c>
      <c r="G2634" s="398">
        <v>11</v>
      </c>
      <c r="H2634" s="404">
        <v>36.164168857142855</v>
      </c>
      <c r="I2634" t="s">
        <v>17</v>
      </c>
      <c r="X2634" s="460">
        <v>0.395455</v>
      </c>
      <c r="Y2634" s="14">
        <v>83</v>
      </c>
      <c r="Z2634" s="460">
        <v>0.58806000000000003</v>
      </c>
      <c r="AA2634" s="14">
        <v>108</v>
      </c>
      <c r="AB2634" s="393">
        <v>0.61665999999999999</v>
      </c>
      <c r="AC2634" s="14">
        <v>111</v>
      </c>
      <c r="AD2634" s="460">
        <v>0.52764999999999995</v>
      </c>
      <c r="AE2634" s="14">
        <v>113</v>
      </c>
    </row>
    <row r="2635" spans="1:37" ht="15">
      <c r="A2635" s="289" t="s">
        <v>143</v>
      </c>
      <c r="B2635" s="287" t="s">
        <v>203</v>
      </c>
      <c r="C2635" s="128">
        <v>43021</v>
      </c>
      <c r="D2635" s="128">
        <v>43263</v>
      </c>
      <c r="E2635" s="397">
        <v>2018</v>
      </c>
      <c r="F2635" s="398">
        <v>4</v>
      </c>
      <c r="G2635" s="398">
        <v>12</v>
      </c>
      <c r="H2635" s="404">
        <v>35.915219999999998</v>
      </c>
      <c r="I2635" t="s">
        <v>337</v>
      </c>
      <c r="X2635" s="460">
        <v>0.36856999999999995</v>
      </c>
      <c r="Y2635" s="14">
        <v>83</v>
      </c>
      <c r="Z2635" s="460">
        <v>0.56820000000000004</v>
      </c>
      <c r="AA2635" s="14">
        <v>108</v>
      </c>
      <c r="AB2635" s="393">
        <v>0.60458999999999996</v>
      </c>
      <c r="AC2635" s="14">
        <v>111</v>
      </c>
      <c r="AD2635" s="460">
        <v>0.60874500000000009</v>
      </c>
      <c r="AE2635" s="14">
        <v>113</v>
      </c>
    </row>
    <row r="2636" spans="1:37" ht="15">
      <c r="A2636" s="287" t="s">
        <v>143</v>
      </c>
      <c r="B2636" s="287" t="s">
        <v>203</v>
      </c>
      <c r="C2636" s="128">
        <v>43021</v>
      </c>
      <c r="D2636" s="128">
        <v>43263</v>
      </c>
      <c r="E2636" s="397">
        <v>2018</v>
      </c>
      <c r="F2636" s="398">
        <v>4</v>
      </c>
      <c r="G2636" s="398">
        <v>13</v>
      </c>
      <c r="H2636" s="404">
        <v>30.102656571428572</v>
      </c>
      <c r="I2636" t="s">
        <v>17</v>
      </c>
      <c r="X2636" s="460">
        <v>0.37596499999999999</v>
      </c>
      <c r="Y2636" s="14">
        <v>83</v>
      </c>
      <c r="Z2636" s="460">
        <v>0.60843000000000003</v>
      </c>
      <c r="AA2636" s="14">
        <v>108</v>
      </c>
      <c r="AB2636" s="393">
        <v>0.64901500000000001</v>
      </c>
      <c r="AC2636" s="14">
        <v>111</v>
      </c>
      <c r="AD2636" s="460">
        <v>0.67086000000000001</v>
      </c>
      <c r="AE2636" s="14">
        <v>113</v>
      </c>
    </row>
    <row r="2637" spans="1:37" ht="15">
      <c r="A2637" s="289" t="s">
        <v>143</v>
      </c>
      <c r="B2637" s="287" t="s">
        <v>203</v>
      </c>
      <c r="C2637" s="128">
        <v>43021</v>
      </c>
      <c r="D2637" s="128">
        <v>43263</v>
      </c>
      <c r="E2637" s="397">
        <v>2018</v>
      </c>
      <c r="F2637" s="398">
        <v>4</v>
      </c>
      <c r="G2637" s="398">
        <v>14</v>
      </c>
      <c r="H2637" s="404">
        <v>38.755643142857139</v>
      </c>
      <c r="I2637" t="s">
        <v>337</v>
      </c>
      <c r="X2637" s="460">
        <v>0.38987000000000005</v>
      </c>
      <c r="Y2637" s="14">
        <v>83</v>
      </c>
      <c r="Z2637" s="460">
        <v>0.61505500000000002</v>
      </c>
      <c r="AA2637" s="14">
        <v>108</v>
      </c>
      <c r="AB2637" s="393">
        <v>0.64876</v>
      </c>
      <c r="AC2637" s="14">
        <v>111</v>
      </c>
      <c r="AD2637" s="460">
        <v>0.61472499999999997</v>
      </c>
      <c r="AE2637" s="14">
        <v>113</v>
      </c>
    </row>
    <row r="2638" spans="1:37" ht="15">
      <c r="A2638" s="289" t="s">
        <v>143</v>
      </c>
      <c r="B2638" s="287" t="s">
        <v>891</v>
      </c>
      <c r="C2638" s="128">
        <v>43391</v>
      </c>
      <c r="D2638" s="128">
        <v>43638</v>
      </c>
      <c r="E2638" s="397">
        <v>2019</v>
      </c>
      <c r="F2638" s="398">
        <v>1</v>
      </c>
      <c r="G2638" s="398">
        <v>1</v>
      </c>
      <c r="H2638">
        <v>28.793851428571429</v>
      </c>
      <c r="X2638" s="521">
        <v>0.36179</v>
      </c>
      <c r="Y2638" s="14">
        <v>59</v>
      </c>
      <c r="Z2638" s="521">
        <v>0.38926499999999997</v>
      </c>
      <c r="AA2638" s="14">
        <v>67</v>
      </c>
      <c r="AB2638" s="521">
        <v>0.41286999999999996</v>
      </c>
      <c r="AC2638" s="14">
        <v>71</v>
      </c>
      <c r="AD2638" s="521">
        <v>0.39920500000000003</v>
      </c>
      <c r="AE2638" s="14">
        <v>78</v>
      </c>
      <c r="AF2638" s="521">
        <v>0.40798499999999999</v>
      </c>
      <c r="AG2638">
        <v>97</v>
      </c>
      <c r="AH2638" s="521">
        <v>0.34155000000000002</v>
      </c>
      <c r="AI2638">
        <v>104</v>
      </c>
      <c r="AJ2638" s="521">
        <v>0.41711999999999999</v>
      </c>
      <c r="AK2638">
        <v>118</v>
      </c>
    </row>
    <row r="2639" spans="1:37" ht="15">
      <c r="A2639" s="289" t="s">
        <v>143</v>
      </c>
      <c r="B2639" s="287" t="s">
        <v>891</v>
      </c>
      <c r="C2639" s="128">
        <v>43391</v>
      </c>
      <c r="D2639" s="128">
        <v>43638</v>
      </c>
      <c r="E2639" s="397">
        <v>2019</v>
      </c>
      <c r="F2639" s="398">
        <v>1</v>
      </c>
      <c r="G2639" s="398">
        <v>2</v>
      </c>
      <c r="H2639">
        <v>19.908164571428575</v>
      </c>
      <c r="X2639" s="521">
        <v>0.29852500000000004</v>
      </c>
      <c r="Y2639" s="14">
        <v>59</v>
      </c>
      <c r="Z2639" s="521">
        <v>0.46717500000000001</v>
      </c>
      <c r="AA2639" s="14">
        <v>67</v>
      </c>
      <c r="AB2639" s="521">
        <v>0.33577499999999999</v>
      </c>
      <c r="AC2639" s="14">
        <v>71</v>
      </c>
      <c r="AD2639" s="521">
        <v>0.320905</v>
      </c>
      <c r="AE2639" s="14">
        <v>78</v>
      </c>
      <c r="AF2639" s="521">
        <v>0.28859000000000001</v>
      </c>
      <c r="AG2639">
        <v>97</v>
      </c>
      <c r="AH2639" s="521">
        <v>0.26374500000000001</v>
      </c>
      <c r="AI2639">
        <v>104</v>
      </c>
      <c r="AJ2639" s="521">
        <v>0.34187999999999996</v>
      </c>
      <c r="AK2639">
        <v>118</v>
      </c>
    </row>
    <row r="2640" spans="1:37" ht="15">
      <c r="A2640" s="289" t="s">
        <v>143</v>
      </c>
      <c r="B2640" s="287" t="s">
        <v>891</v>
      </c>
      <c r="C2640" s="128">
        <v>43391</v>
      </c>
      <c r="D2640" s="128">
        <v>43638</v>
      </c>
      <c r="E2640" s="397">
        <v>2019</v>
      </c>
      <c r="F2640" s="398">
        <v>1</v>
      </c>
      <c r="G2640" s="398">
        <v>3</v>
      </c>
      <c r="H2640">
        <v>44.488450285714293</v>
      </c>
      <c r="X2640" s="521">
        <v>0.39052999999999999</v>
      </c>
      <c r="Y2640" s="14">
        <v>59</v>
      </c>
      <c r="Z2640" s="521">
        <v>0.42615500000000001</v>
      </c>
      <c r="AA2640" s="14">
        <v>67</v>
      </c>
      <c r="AB2640" s="521">
        <v>0.46173500000000001</v>
      </c>
      <c r="AC2640" s="14">
        <v>71</v>
      </c>
      <c r="AD2640" s="521">
        <v>0.45148500000000003</v>
      </c>
      <c r="AE2640" s="14">
        <v>78</v>
      </c>
      <c r="AF2640" s="521">
        <v>0.45005499999999998</v>
      </c>
      <c r="AG2640">
        <v>97</v>
      </c>
      <c r="AH2640" s="521">
        <v>0.40654999999999997</v>
      </c>
      <c r="AI2640">
        <v>104</v>
      </c>
      <c r="AJ2640" s="521">
        <v>0.45441999999999999</v>
      </c>
      <c r="AK2640">
        <v>118</v>
      </c>
    </row>
    <row r="2641" spans="1:37" ht="15">
      <c r="A2641" s="289" t="s">
        <v>143</v>
      </c>
      <c r="B2641" s="287" t="s">
        <v>891</v>
      </c>
      <c r="C2641" s="128">
        <v>43391</v>
      </c>
      <c r="D2641" s="128">
        <v>43638</v>
      </c>
      <c r="E2641" s="397">
        <v>2019</v>
      </c>
      <c r="F2641" s="398">
        <v>1</v>
      </c>
      <c r="G2641" s="398">
        <v>4</v>
      </c>
      <c r="H2641">
        <v>56.691427047619058</v>
      </c>
      <c r="X2641" s="521">
        <v>0.41195000000000004</v>
      </c>
      <c r="Y2641" s="14">
        <v>59</v>
      </c>
      <c r="Z2641" s="521">
        <v>0.43242999999999998</v>
      </c>
      <c r="AA2641" s="14">
        <v>67</v>
      </c>
      <c r="AB2641" s="521">
        <v>0.49587000000000003</v>
      </c>
      <c r="AC2641" s="14">
        <v>71</v>
      </c>
      <c r="AD2641" s="521">
        <v>0.46731500000000004</v>
      </c>
      <c r="AE2641" s="14">
        <v>78</v>
      </c>
      <c r="AF2641" s="521">
        <v>0.47029500000000002</v>
      </c>
      <c r="AG2641">
        <v>97</v>
      </c>
      <c r="AH2641" s="521">
        <v>0.45499999999999996</v>
      </c>
      <c r="AI2641">
        <v>104</v>
      </c>
      <c r="AJ2641" s="521">
        <v>0.46926000000000001</v>
      </c>
      <c r="AK2641">
        <v>118</v>
      </c>
    </row>
    <row r="2642" spans="1:37" ht="15">
      <c r="A2642" s="289" t="s">
        <v>143</v>
      </c>
      <c r="B2642" s="287" t="s">
        <v>891</v>
      </c>
      <c r="C2642" s="128">
        <v>43391</v>
      </c>
      <c r="D2642" s="128">
        <v>43638</v>
      </c>
      <c r="E2642" s="397">
        <v>2019</v>
      </c>
      <c r="F2642" s="398">
        <v>1</v>
      </c>
      <c r="G2642" s="398">
        <v>5</v>
      </c>
      <c r="H2642">
        <v>66.57682742857142</v>
      </c>
      <c r="X2642" s="521">
        <v>0.37373500000000004</v>
      </c>
      <c r="Y2642" s="14">
        <v>59</v>
      </c>
      <c r="Z2642" s="521">
        <v>0.42491999999999996</v>
      </c>
      <c r="AA2642" s="14">
        <v>67</v>
      </c>
      <c r="AB2642" s="521">
        <v>0.47525499999999998</v>
      </c>
      <c r="AC2642" s="14">
        <v>71</v>
      </c>
      <c r="AD2642" s="521">
        <v>0.50447500000000001</v>
      </c>
      <c r="AE2642" s="14">
        <v>78</v>
      </c>
      <c r="AF2642" s="521">
        <v>0.60572000000000004</v>
      </c>
      <c r="AG2642">
        <v>97</v>
      </c>
      <c r="AH2642" s="521">
        <v>0.58959000000000006</v>
      </c>
      <c r="AI2642">
        <v>104</v>
      </c>
      <c r="AJ2642" s="521">
        <v>0.60331999999999997</v>
      </c>
      <c r="AK2642">
        <v>118</v>
      </c>
    </row>
    <row r="2643" spans="1:37" ht="15">
      <c r="A2643" s="289" t="s">
        <v>143</v>
      </c>
      <c r="B2643" s="287" t="s">
        <v>891</v>
      </c>
      <c r="C2643" s="128">
        <v>43391</v>
      </c>
      <c r="D2643" s="128">
        <v>43638</v>
      </c>
      <c r="E2643" s="397">
        <v>2019</v>
      </c>
      <c r="F2643" s="398">
        <v>1</v>
      </c>
      <c r="G2643" s="398">
        <v>6</v>
      </c>
      <c r="H2643">
        <v>71.574634476190482</v>
      </c>
      <c r="X2643" s="521">
        <v>0.38271500000000003</v>
      </c>
      <c r="Y2643" s="14">
        <v>59</v>
      </c>
      <c r="Z2643" s="521">
        <v>0.41619499999999998</v>
      </c>
      <c r="AA2643" s="14">
        <v>67</v>
      </c>
      <c r="AB2643" s="521">
        <v>0.50817000000000001</v>
      </c>
      <c r="AC2643" s="14">
        <v>71</v>
      </c>
      <c r="AD2643" s="521">
        <v>0.50665500000000008</v>
      </c>
      <c r="AE2643" s="14">
        <v>78</v>
      </c>
      <c r="AF2643" s="521">
        <v>0.70960999999999996</v>
      </c>
      <c r="AG2643">
        <v>97</v>
      </c>
      <c r="AH2643" s="521">
        <v>0.74070999999999998</v>
      </c>
      <c r="AI2643">
        <v>104</v>
      </c>
      <c r="AJ2643" s="521">
        <v>0.63661499999999993</v>
      </c>
      <c r="AK2643">
        <v>118</v>
      </c>
    </row>
    <row r="2644" spans="1:37" ht="15">
      <c r="A2644" s="289" t="s">
        <v>143</v>
      </c>
      <c r="B2644" s="287" t="s">
        <v>891</v>
      </c>
      <c r="C2644" s="128">
        <v>43391</v>
      </c>
      <c r="D2644" s="128">
        <v>43638</v>
      </c>
      <c r="E2644" s="397">
        <v>2019</v>
      </c>
      <c r="F2644" s="398">
        <v>1</v>
      </c>
      <c r="G2644" s="398">
        <v>7</v>
      </c>
      <c r="H2644">
        <v>73.985622857142843</v>
      </c>
      <c r="X2644" s="521">
        <v>0.35496499999999997</v>
      </c>
      <c r="Y2644" s="14">
        <v>59</v>
      </c>
      <c r="Z2644" s="521">
        <v>0.40420500000000004</v>
      </c>
      <c r="AA2644" s="14">
        <v>67</v>
      </c>
      <c r="AB2644" s="521">
        <v>0.45363500000000001</v>
      </c>
      <c r="AC2644" s="14">
        <v>71</v>
      </c>
      <c r="AD2644" s="521">
        <v>0.45586500000000002</v>
      </c>
      <c r="AE2644" s="14">
        <v>78</v>
      </c>
      <c r="AF2644" s="521">
        <v>0.71041500000000002</v>
      </c>
      <c r="AG2644">
        <v>97</v>
      </c>
      <c r="AH2644" s="521">
        <v>0.71435000000000004</v>
      </c>
      <c r="AI2644">
        <v>104</v>
      </c>
      <c r="AJ2644" s="521">
        <v>0.70595000000000008</v>
      </c>
      <c r="AK2644">
        <v>118</v>
      </c>
    </row>
    <row r="2645" spans="1:37" ht="15">
      <c r="A2645" s="289" t="s">
        <v>143</v>
      </c>
      <c r="B2645" s="287" t="s">
        <v>891</v>
      </c>
      <c r="C2645" s="128">
        <v>43391</v>
      </c>
      <c r="D2645" s="128">
        <v>43638</v>
      </c>
      <c r="E2645" s="397">
        <v>2019</v>
      </c>
      <c r="F2645" s="398">
        <v>1</v>
      </c>
      <c r="G2645" s="398">
        <v>8</v>
      </c>
      <c r="H2645">
        <v>41.925850057142853</v>
      </c>
      <c r="X2645" s="521">
        <v>0.34570000000000001</v>
      </c>
      <c r="Y2645" s="14">
        <v>59</v>
      </c>
      <c r="Z2645" s="521">
        <v>0.43868000000000001</v>
      </c>
      <c r="AA2645" s="14">
        <v>67</v>
      </c>
      <c r="AB2645" s="521">
        <v>0.39305499999999999</v>
      </c>
      <c r="AC2645" s="14">
        <v>71</v>
      </c>
      <c r="AD2645" s="521">
        <v>0.37396499999999999</v>
      </c>
      <c r="AE2645" s="14">
        <v>78</v>
      </c>
      <c r="AF2645" s="521">
        <v>0.48179500000000003</v>
      </c>
      <c r="AG2645">
        <v>97</v>
      </c>
      <c r="AH2645" s="521">
        <v>0.42719499999999999</v>
      </c>
      <c r="AI2645">
        <v>104</v>
      </c>
      <c r="AJ2645" s="521">
        <v>0.53144499999999995</v>
      </c>
      <c r="AK2645">
        <v>118</v>
      </c>
    </row>
    <row r="2646" spans="1:37" ht="15">
      <c r="A2646" s="289" t="s">
        <v>143</v>
      </c>
      <c r="B2646" s="287" t="s">
        <v>891</v>
      </c>
      <c r="C2646" s="128">
        <v>43391</v>
      </c>
      <c r="D2646" s="128">
        <v>43638</v>
      </c>
      <c r="E2646" s="397">
        <v>2019</v>
      </c>
      <c r="F2646" s="398">
        <v>1</v>
      </c>
      <c r="G2646" s="398">
        <v>9</v>
      </c>
      <c r="H2646">
        <v>55.378242857142865</v>
      </c>
      <c r="X2646" s="521">
        <v>0.36471500000000001</v>
      </c>
      <c r="Y2646" s="14">
        <v>59</v>
      </c>
      <c r="Z2646" s="521">
        <v>0.41303999999999996</v>
      </c>
      <c r="AA2646" s="14">
        <v>67</v>
      </c>
      <c r="AB2646" s="521">
        <v>0.45164000000000004</v>
      </c>
      <c r="AC2646" s="14">
        <v>71</v>
      </c>
      <c r="AD2646" s="521">
        <v>0.44657999999999998</v>
      </c>
      <c r="AE2646" s="14">
        <v>78</v>
      </c>
      <c r="AF2646" s="521">
        <v>0.59492499999999993</v>
      </c>
      <c r="AG2646">
        <v>97</v>
      </c>
      <c r="AH2646" s="521">
        <v>0.59302500000000002</v>
      </c>
      <c r="AI2646">
        <v>104</v>
      </c>
      <c r="AJ2646" s="521">
        <v>0.57662499999999994</v>
      </c>
      <c r="AK2646">
        <v>118</v>
      </c>
    </row>
    <row r="2647" spans="1:37" ht="15">
      <c r="A2647" s="289" t="s">
        <v>143</v>
      </c>
      <c r="B2647" s="287" t="s">
        <v>891</v>
      </c>
      <c r="C2647" s="128">
        <v>43391</v>
      </c>
      <c r="D2647" s="128">
        <v>43638</v>
      </c>
      <c r="E2647" s="397">
        <v>2019</v>
      </c>
      <c r="F2647" s="398">
        <v>1</v>
      </c>
      <c r="G2647" s="398">
        <v>10</v>
      </c>
      <c r="H2647">
        <v>46.791045714285715</v>
      </c>
      <c r="X2647" s="521">
        <v>0.40661000000000003</v>
      </c>
      <c r="Y2647" s="14">
        <v>59</v>
      </c>
      <c r="Z2647" s="521">
        <v>0.46266499999999999</v>
      </c>
      <c r="AA2647" s="14">
        <v>67</v>
      </c>
      <c r="AB2647" s="521">
        <v>0.50414000000000003</v>
      </c>
      <c r="AC2647" s="14">
        <v>71</v>
      </c>
      <c r="AD2647" s="521">
        <v>0.49008499999999999</v>
      </c>
      <c r="AE2647" s="14">
        <v>78</v>
      </c>
      <c r="AF2647" s="521">
        <v>0.60809500000000005</v>
      </c>
      <c r="AG2647">
        <v>97</v>
      </c>
      <c r="AH2647" s="521">
        <v>0.58471499999999998</v>
      </c>
      <c r="AI2647">
        <v>104</v>
      </c>
      <c r="AJ2647" s="521">
        <v>0.58269499999999996</v>
      </c>
      <c r="AK2647">
        <v>118</v>
      </c>
    </row>
    <row r="2648" spans="1:37" ht="15">
      <c r="A2648" s="289" t="s">
        <v>143</v>
      </c>
      <c r="B2648" s="287" t="s">
        <v>891</v>
      </c>
      <c r="C2648" s="128">
        <v>43391</v>
      </c>
      <c r="D2648" s="128">
        <v>43638</v>
      </c>
      <c r="E2648" s="397">
        <v>2019</v>
      </c>
      <c r="F2648" s="398">
        <v>1</v>
      </c>
      <c r="G2648" s="398">
        <v>11</v>
      </c>
      <c r="H2648">
        <v>70.175966666666667</v>
      </c>
      <c r="X2648" s="521">
        <v>0.36870000000000003</v>
      </c>
      <c r="Y2648" s="14">
        <v>59</v>
      </c>
      <c r="Z2648" s="521">
        <v>0.41578999999999999</v>
      </c>
      <c r="AA2648" s="14">
        <v>67</v>
      </c>
      <c r="AB2648" s="521">
        <v>0.48653000000000002</v>
      </c>
      <c r="AC2648" s="14">
        <v>71</v>
      </c>
      <c r="AD2648" s="521">
        <v>0.47925499999999999</v>
      </c>
      <c r="AE2648" s="14">
        <v>78</v>
      </c>
      <c r="AF2648" s="521">
        <v>0.65940500000000002</v>
      </c>
      <c r="AG2648">
        <v>97</v>
      </c>
      <c r="AH2648" s="521">
        <v>0.66253499999999999</v>
      </c>
      <c r="AI2648">
        <v>104</v>
      </c>
      <c r="AJ2648" s="521">
        <v>0.68415000000000004</v>
      </c>
      <c r="AK2648">
        <v>118</v>
      </c>
    </row>
    <row r="2649" spans="1:37" ht="15">
      <c r="A2649" s="289" t="s">
        <v>143</v>
      </c>
      <c r="B2649" s="287" t="s">
        <v>891</v>
      </c>
      <c r="C2649" s="128">
        <v>43391</v>
      </c>
      <c r="D2649" s="128">
        <v>43638</v>
      </c>
      <c r="E2649" s="397">
        <v>2019</v>
      </c>
      <c r="F2649" s="398">
        <v>1</v>
      </c>
      <c r="G2649" s="398">
        <v>12</v>
      </c>
      <c r="H2649">
        <v>73.410584761904786</v>
      </c>
      <c r="X2649" s="521">
        <v>0.36343999999999999</v>
      </c>
      <c r="Y2649" s="14">
        <v>59</v>
      </c>
      <c r="Z2649" s="521">
        <v>0.409335</v>
      </c>
      <c r="AA2649" s="14">
        <v>67</v>
      </c>
      <c r="AB2649" s="521">
        <v>0.45426</v>
      </c>
      <c r="AC2649" s="14">
        <v>71</v>
      </c>
      <c r="AD2649" s="521">
        <v>0.47028500000000001</v>
      </c>
      <c r="AE2649" s="14">
        <v>78</v>
      </c>
      <c r="AF2649" s="521">
        <v>0.64549499999999993</v>
      </c>
      <c r="AG2649">
        <v>97</v>
      </c>
      <c r="AH2649" s="521">
        <v>0.65713500000000002</v>
      </c>
      <c r="AI2649">
        <v>104</v>
      </c>
      <c r="AJ2649" s="521">
        <v>0.64274500000000001</v>
      </c>
      <c r="AK2649">
        <v>118</v>
      </c>
    </row>
    <row r="2650" spans="1:37" ht="15">
      <c r="A2650" s="289" t="s">
        <v>143</v>
      </c>
      <c r="B2650" s="287" t="s">
        <v>891</v>
      </c>
      <c r="C2650" s="128">
        <v>43391</v>
      </c>
      <c r="D2650" s="128">
        <v>43638</v>
      </c>
      <c r="E2650" s="397">
        <v>2019</v>
      </c>
      <c r="F2650" s="398">
        <v>1</v>
      </c>
      <c r="G2650" s="398">
        <v>13</v>
      </c>
      <c r="H2650">
        <v>66.733758666666674</v>
      </c>
      <c r="X2650" s="521">
        <v>0.36011499999999996</v>
      </c>
      <c r="Y2650" s="14">
        <v>59</v>
      </c>
      <c r="Z2650" s="521">
        <v>0.42303999999999997</v>
      </c>
      <c r="AA2650" s="14">
        <v>67</v>
      </c>
      <c r="AB2650" s="521">
        <v>0.47198000000000001</v>
      </c>
      <c r="AC2650" s="14">
        <v>71</v>
      </c>
      <c r="AD2650" s="521">
        <v>0.47953999999999997</v>
      </c>
      <c r="AE2650" s="14">
        <v>78</v>
      </c>
      <c r="AF2650" s="521">
        <v>0.71924500000000002</v>
      </c>
      <c r="AG2650">
        <v>97</v>
      </c>
      <c r="AH2650" s="521">
        <v>0.74593500000000001</v>
      </c>
      <c r="AI2650">
        <v>104</v>
      </c>
      <c r="AJ2650" s="521">
        <v>0.73856500000000003</v>
      </c>
      <c r="AK2650">
        <v>118</v>
      </c>
    </row>
    <row r="2651" spans="1:37" ht="15">
      <c r="A2651" s="289" t="s">
        <v>143</v>
      </c>
      <c r="B2651" s="287" t="s">
        <v>891</v>
      </c>
      <c r="C2651" s="128">
        <v>43391</v>
      </c>
      <c r="D2651" s="128">
        <v>43638</v>
      </c>
      <c r="E2651" s="397">
        <v>2019</v>
      </c>
      <c r="F2651" s="398">
        <v>1</v>
      </c>
      <c r="G2651" s="398">
        <v>14</v>
      </c>
      <c r="H2651">
        <v>56.09426323809523</v>
      </c>
      <c r="X2651" s="521">
        <v>0.40892499999999998</v>
      </c>
      <c r="Y2651" s="14">
        <v>59</v>
      </c>
      <c r="Z2651" s="521">
        <v>0.42114000000000001</v>
      </c>
      <c r="AA2651" s="14">
        <v>67</v>
      </c>
      <c r="AB2651" s="521">
        <v>0.50868999999999998</v>
      </c>
      <c r="AC2651" s="14">
        <v>71</v>
      </c>
      <c r="AD2651" s="521">
        <v>0.50117999999999996</v>
      </c>
      <c r="AE2651" s="14">
        <v>78</v>
      </c>
      <c r="AF2651" s="521">
        <v>0.61375500000000005</v>
      </c>
      <c r="AG2651">
        <v>97</v>
      </c>
      <c r="AH2651" s="521">
        <v>0.56838500000000003</v>
      </c>
      <c r="AI2651">
        <v>104</v>
      </c>
      <c r="AJ2651" s="521">
        <v>0.51756000000000002</v>
      </c>
      <c r="AK2651">
        <v>118</v>
      </c>
    </row>
    <row r="2652" spans="1:37" ht="15">
      <c r="A2652" s="289" t="s">
        <v>143</v>
      </c>
      <c r="B2652" s="287" t="s">
        <v>891</v>
      </c>
      <c r="C2652" s="128">
        <v>43391</v>
      </c>
      <c r="D2652" s="128">
        <v>43638</v>
      </c>
      <c r="E2652" s="397">
        <v>2019</v>
      </c>
      <c r="F2652" s="398">
        <v>2</v>
      </c>
      <c r="G2652" s="398">
        <v>1</v>
      </c>
      <c r="H2652">
        <v>19.792603809523808</v>
      </c>
      <c r="X2652" s="521">
        <v>0.31566</v>
      </c>
      <c r="Y2652" s="14">
        <v>59</v>
      </c>
      <c r="Z2652" s="521">
        <v>0.42516500000000002</v>
      </c>
      <c r="AA2652" s="14">
        <v>67</v>
      </c>
      <c r="AB2652" s="521">
        <v>0.35199000000000003</v>
      </c>
      <c r="AC2652" s="14">
        <v>71</v>
      </c>
      <c r="AD2652" s="521">
        <v>0.33847000000000005</v>
      </c>
      <c r="AE2652" s="14">
        <v>78</v>
      </c>
      <c r="AF2652" s="521">
        <v>0.32410499999999998</v>
      </c>
      <c r="AG2652">
        <v>97</v>
      </c>
      <c r="AH2652" s="521">
        <v>0.26594000000000001</v>
      </c>
      <c r="AI2652">
        <v>104</v>
      </c>
      <c r="AJ2652" s="521">
        <v>0.36879499999999998</v>
      </c>
      <c r="AK2652">
        <v>118</v>
      </c>
    </row>
    <row r="2653" spans="1:37" ht="15">
      <c r="A2653" s="289" t="s">
        <v>143</v>
      </c>
      <c r="B2653" s="287" t="s">
        <v>891</v>
      </c>
      <c r="C2653" s="128">
        <v>43391</v>
      </c>
      <c r="D2653" s="128">
        <v>43638</v>
      </c>
      <c r="E2653" s="397">
        <v>2019</v>
      </c>
      <c r="F2653" s="398">
        <v>2</v>
      </c>
      <c r="G2653" s="398">
        <v>2</v>
      </c>
      <c r="H2653">
        <v>37.418109142857141</v>
      </c>
      <c r="X2653" s="521">
        <v>0.37728499999999998</v>
      </c>
      <c r="Y2653" s="14">
        <v>59</v>
      </c>
      <c r="Z2653" s="521">
        <v>0.50028499999999998</v>
      </c>
      <c r="AA2653" s="14">
        <v>67</v>
      </c>
      <c r="AB2653" s="521">
        <v>0.44366499999999998</v>
      </c>
      <c r="AC2653" s="14">
        <v>71</v>
      </c>
      <c r="AD2653" s="521">
        <v>0.43054499999999996</v>
      </c>
      <c r="AE2653" s="14">
        <v>78</v>
      </c>
      <c r="AF2653" s="521">
        <v>0.479605</v>
      </c>
      <c r="AG2653">
        <v>97</v>
      </c>
      <c r="AH2653" s="521">
        <v>0.41149000000000002</v>
      </c>
      <c r="AI2653">
        <v>104</v>
      </c>
      <c r="AJ2653" s="521">
        <v>0.47748999999999997</v>
      </c>
      <c r="AK2653">
        <v>118</v>
      </c>
    </row>
    <row r="2654" spans="1:37" ht="15">
      <c r="A2654" s="289" t="s">
        <v>143</v>
      </c>
      <c r="B2654" s="287" t="s">
        <v>891</v>
      </c>
      <c r="C2654" s="128">
        <v>43391</v>
      </c>
      <c r="D2654" s="128">
        <v>43638</v>
      </c>
      <c r="E2654" s="397">
        <v>2019</v>
      </c>
      <c r="F2654" s="398">
        <v>2</v>
      </c>
      <c r="G2654" s="398">
        <v>3</v>
      </c>
      <c r="H2654">
        <v>40.784398285714289</v>
      </c>
      <c r="X2654" s="521">
        <v>0.36814000000000002</v>
      </c>
      <c r="Y2654" s="14">
        <v>59</v>
      </c>
      <c r="Z2654" s="521">
        <v>0.39514499999999997</v>
      </c>
      <c r="AA2654" s="14">
        <v>67</v>
      </c>
      <c r="AB2654" s="521">
        <v>0.41412499999999997</v>
      </c>
      <c r="AC2654" s="14">
        <v>71</v>
      </c>
      <c r="AD2654" s="521">
        <v>0.40168499999999996</v>
      </c>
      <c r="AE2654" s="14">
        <v>78</v>
      </c>
      <c r="AF2654" s="521">
        <v>0.35265000000000002</v>
      </c>
      <c r="AG2654">
        <v>97</v>
      </c>
      <c r="AH2654" s="521">
        <v>0.30916500000000002</v>
      </c>
      <c r="AI2654">
        <v>104</v>
      </c>
      <c r="AJ2654" s="521">
        <v>0.39637500000000003</v>
      </c>
      <c r="AK2654">
        <v>118</v>
      </c>
    </row>
    <row r="2655" spans="1:37" ht="15">
      <c r="A2655" s="289" t="s">
        <v>143</v>
      </c>
      <c r="B2655" s="287" t="s">
        <v>891</v>
      </c>
      <c r="C2655" s="128">
        <v>43391</v>
      </c>
      <c r="D2655" s="128">
        <v>43638</v>
      </c>
      <c r="E2655" s="397">
        <v>2019</v>
      </c>
      <c r="F2655" s="398">
        <v>2</v>
      </c>
      <c r="G2655" s="398">
        <v>4</v>
      </c>
      <c r="H2655">
        <v>40.494924799999993</v>
      </c>
      <c r="X2655" s="521">
        <v>0.43794</v>
      </c>
      <c r="Y2655" s="14">
        <v>59</v>
      </c>
      <c r="Z2655" s="521">
        <v>0.38632499999999997</v>
      </c>
      <c r="AA2655" s="14">
        <v>67</v>
      </c>
      <c r="AB2655" s="521">
        <v>0.51829999999999998</v>
      </c>
      <c r="AC2655" s="14">
        <v>71</v>
      </c>
      <c r="AD2655" s="521">
        <v>0.52501500000000001</v>
      </c>
      <c r="AE2655" s="14">
        <v>78</v>
      </c>
      <c r="AF2655" s="521">
        <v>0.55410999999999999</v>
      </c>
      <c r="AG2655">
        <v>97</v>
      </c>
      <c r="AH2655" s="521">
        <v>0.41105000000000003</v>
      </c>
      <c r="AI2655">
        <v>104</v>
      </c>
      <c r="AJ2655" s="521">
        <v>0.49045500000000003</v>
      </c>
      <c r="AK2655">
        <v>118</v>
      </c>
    </row>
    <row r="2656" spans="1:37" ht="15">
      <c r="A2656" s="289" t="s">
        <v>143</v>
      </c>
      <c r="B2656" s="287" t="s">
        <v>891</v>
      </c>
      <c r="C2656" s="128">
        <v>43391</v>
      </c>
      <c r="D2656" s="128">
        <v>43638</v>
      </c>
      <c r="E2656" s="397">
        <v>2019</v>
      </c>
      <c r="F2656" s="398">
        <v>2</v>
      </c>
      <c r="G2656" s="398">
        <v>5</v>
      </c>
      <c r="H2656">
        <v>46.26726552380952</v>
      </c>
      <c r="X2656" s="521">
        <v>0.49277000000000004</v>
      </c>
      <c r="Y2656" s="14">
        <v>59</v>
      </c>
      <c r="Z2656" s="521">
        <v>0.56989999999999996</v>
      </c>
      <c r="AA2656" s="14">
        <v>67</v>
      </c>
      <c r="AB2656" s="521">
        <v>0.54178999999999999</v>
      </c>
      <c r="AC2656" s="14">
        <v>71</v>
      </c>
      <c r="AD2656" s="521">
        <v>0.55841499999999999</v>
      </c>
      <c r="AE2656" s="14">
        <v>78</v>
      </c>
      <c r="AF2656" s="521">
        <v>0.70896999999999999</v>
      </c>
      <c r="AG2656">
        <v>97</v>
      </c>
      <c r="AH2656" s="521">
        <v>0.67966499999999996</v>
      </c>
      <c r="AI2656">
        <v>104</v>
      </c>
      <c r="AJ2656" s="521">
        <v>0.63587499999999997</v>
      </c>
      <c r="AK2656">
        <v>118</v>
      </c>
    </row>
    <row r="2657" spans="1:37" ht="15">
      <c r="A2657" s="289" t="s">
        <v>143</v>
      </c>
      <c r="B2657" s="287" t="s">
        <v>891</v>
      </c>
      <c r="C2657" s="128">
        <v>43391</v>
      </c>
      <c r="D2657" s="128">
        <v>43638</v>
      </c>
      <c r="E2657" s="397">
        <v>2019</v>
      </c>
      <c r="F2657" s="398">
        <v>2</v>
      </c>
      <c r="G2657" s="398">
        <v>6</v>
      </c>
      <c r="H2657">
        <v>80.184256952380949</v>
      </c>
      <c r="X2657" s="521">
        <v>0.33711999999999998</v>
      </c>
      <c r="Y2657" s="14">
        <v>59</v>
      </c>
      <c r="Z2657" s="521">
        <v>0.40801500000000002</v>
      </c>
      <c r="AA2657" s="14">
        <v>67</v>
      </c>
      <c r="AB2657" s="521">
        <v>0.42706999999999995</v>
      </c>
      <c r="AC2657" s="14">
        <v>71</v>
      </c>
      <c r="AD2657" s="521">
        <v>0.43802000000000002</v>
      </c>
      <c r="AE2657" s="14">
        <v>78</v>
      </c>
      <c r="AF2657" s="521">
        <v>0.65997499999999998</v>
      </c>
      <c r="AG2657">
        <v>97</v>
      </c>
      <c r="AH2657" s="521">
        <v>0.67601500000000003</v>
      </c>
      <c r="AI2657">
        <v>104</v>
      </c>
      <c r="AJ2657" s="521">
        <v>0.65432000000000001</v>
      </c>
      <c r="AK2657">
        <v>118</v>
      </c>
    </row>
    <row r="2658" spans="1:37" ht="15">
      <c r="A2658" s="289" t="s">
        <v>143</v>
      </c>
      <c r="B2658" s="287" t="s">
        <v>891</v>
      </c>
      <c r="C2658" s="128">
        <v>43391</v>
      </c>
      <c r="D2658" s="128">
        <v>43638</v>
      </c>
      <c r="E2658" s="397">
        <v>2019</v>
      </c>
      <c r="F2658" s="398">
        <v>2</v>
      </c>
      <c r="G2658" s="398">
        <v>7</v>
      </c>
      <c r="H2658">
        <v>70.339881333333324</v>
      </c>
      <c r="X2658" s="521">
        <v>0.35319</v>
      </c>
      <c r="Y2658" s="14">
        <v>59</v>
      </c>
      <c r="Z2658" s="521">
        <v>0.47478500000000001</v>
      </c>
      <c r="AA2658" s="14">
        <v>67</v>
      </c>
      <c r="AB2658" s="521">
        <v>0.43906500000000004</v>
      </c>
      <c r="AC2658" s="14">
        <v>71</v>
      </c>
      <c r="AD2658" s="521">
        <v>0.46229500000000001</v>
      </c>
      <c r="AE2658" s="14">
        <v>78</v>
      </c>
      <c r="AF2658" s="521">
        <v>0.67945500000000003</v>
      </c>
      <c r="AG2658">
        <v>97</v>
      </c>
      <c r="AH2658" s="521">
        <v>0.68978499999999998</v>
      </c>
      <c r="AI2658">
        <v>104</v>
      </c>
      <c r="AJ2658" s="521">
        <v>0.66266500000000006</v>
      </c>
      <c r="AK2658">
        <v>118</v>
      </c>
    </row>
    <row r="2659" spans="1:37" ht="15">
      <c r="A2659" s="289" t="s">
        <v>143</v>
      </c>
      <c r="B2659" s="287" t="s">
        <v>891</v>
      </c>
      <c r="C2659" s="128">
        <v>43391</v>
      </c>
      <c r="D2659" s="128">
        <v>43638</v>
      </c>
      <c r="E2659" s="397">
        <v>2019</v>
      </c>
      <c r="F2659" s="398">
        <v>2</v>
      </c>
      <c r="G2659" s="398">
        <v>8</v>
      </c>
      <c r="H2659">
        <v>36.409407047619041</v>
      </c>
      <c r="X2659" s="521">
        <v>0.36839500000000003</v>
      </c>
      <c r="Y2659" s="14">
        <v>59</v>
      </c>
      <c r="Z2659" s="521">
        <v>0.48516500000000001</v>
      </c>
      <c r="AA2659" s="14">
        <v>67</v>
      </c>
      <c r="AB2659" s="521">
        <v>0.41134499999999996</v>
      </c>
      <c r="AC2659" s="14">
        <v>71</v>
      </c>
      <c r="AD2659" s="521">
        <v>0.41230500000000003</v>
      </c>
      <c r="AE2659" s="14">
        <v>78</v>
      </c>
      <c r="AF2659" s="521">
        <v>0.51297999999999999</v>
      </c>
      <c r="AG2659">
        <v>97</v>
      </c>
      <c r="AH2659" s="521">
        <v>0.45457999999999998</v>
      </c>
      <c r="AI2659">
        <v>104</v>
      </c>
      <c r="AJ2659" s="521">
        <v>0.55049499999999996</v>
      </c>
      <c r="AK2659">
        <v>118</v>
      </c>
    </row>
    <row r="2660" spans="1:37" ht="15">
      <c r="A2660" s="289" t="s">
        <v>143</v>
      </c>
      <c r="B2660" s="287" t="s">
        <v>891</v>
      </c>
      <c r="C2660" s="128">
        <v>43391</v>
      </c>
      <c r="D2660" s="128">
        <v>43638</v>
      </c>
      <c r="E2660" s="397">
        <v>2019</v>
      </c>
      <c r="F2660" s="398">
        <v>2</v>
      </c>
      <c r="G2660" s="398">
        <v>9</v>
      </c>
      <c r="H2660">
        <v>70.064185714285728</v>
      </c>
      <c r="X2660" s="521">
        <v>0.31681499999999996</v>
      </c>
      <c r="Y2660" s="14">
        <v>59</v>
      </c>
      <c r="Z2660" s="521">
        <v>0.43447000000000002</v>
      </c>
      <c r="AA2660" s="14">
        <v>67</v>
      </c>
      <c r="AB2660" s="521">
        <v>0.40349499999999999</v>
      </c>
      <c r="AC2660" s="14">
        <v>71</v>
      </c>
      <c r="AD2660" s="521">
        <v>0.41513999999999995</v>
      </c>
      <c r="AE2660" s="14">
        <v>78</v>
      </c>
      <c r="AF2660" s="521">
        <v>0.61621000000000004</v>
      </c>
      <c r="AG2660">
        <v>97</v>
      </c>
      <c r="AH2660" s="521">
        <v>0.61799000000000004</v>
      </c>
      <c r="AI2660">
        <v>104</v>
      </c>
      <c r="AJ2660" s="521">
        <v>0.64433499999999999</v>
      </c>
      <c r="AK2660">
        <v>118</v>
      </c>
    </row>
    <row r="2661" spans="1:37" ht="15">
      <c r="A2661" s="289" t="s">
        <v>143</v>
      </c>
      <c r="B2661" s="287" t="s">
        <v>891</v>
      </c>
      <c r="C2661" s="128">
        <v>43391</v>
      </c>
      <c r="D2661" s="128">
        <v>43638</v>
      </c>
      <c r="E2661" s="397">
        <v>2019</v>
      </c>
      <c r="F2661" s="398">
        <v>2</v>
      </c>
      <c r="G2661" s="398">
        <v>10</v>
      </c>
      <c r="H2661">
        <v>73.557398095238085</v>
      </c>
      <c r="X2661" s="521">
        <v>0.35422500000000001</v>
      </c>
      <c r="Y2661" s="14">
        <v>59</v>
      </c>
      <c r="Z2661" s="521">
        <v>0.35034500000000002</v>
      </c>
      <c r="AA2661" s="14">
        <v>67</v>
      </c>
      <c r="AB2661" s="521">
        <v>0.440635</v>
      </c>
      <c r="AC2661" s="14">
        <v>71</v>
      </c>
      <c r="AD2661" s="521">
        <v>0.46087499999999998</v>
      </c>
      <c r="AE2661" s="14">
        <v>78</v>
      </c>
      <c r="AF2661" s="521">
        <v>0.65886500000000003</v>
      </c>
      <c r="AG2661">
        <v>97</v>
      </c>
      <c r="AH2661" s="521">
        <v>0.65639000000000003</v>
      </c>
      <c r="AI2661">
        <v>104</v>
      </c>
      <c r="AJ2661" s="521">
        <v>0.628305</v>
      </c>
      <c r="AK2661">
        <v>118</v>
      </c>
    </row>
    <row r="2662" spans="1:37" ht="15">
      <c r="A2662" s="289" t="s">
        <v>143</v>
      </c>
      <c r="B2662" s="287" t="s">
        <v>891</v>
      </c>
      <c r="C2662" s="128">
        <v>43391</v>
      </c>
      <c r="D2662" s="128">
        <v>43638</v>
      </c>
      <c r="E2662" s="397">
        <v>2019</v>
      </c>
      <c r="F2662" s="398">
        <v>2</v>
      </c>
      <c r="G2662" s="398">
        <v>11</v>
      </c>
      <c r="H2662">
        <v>70.485888000000003</v>
      </c>
      <c r="X2662" s="521">
        <v>0.39185999999999999</v>
      </c>
      <c r="Y2662" s="14">
        <v>59</v>
      </c>
      <c r="Z2662" s="521">
        <v>0.42650500000000002</v>
      </c>
      <c r="AA2662" s="14">
        <v>67</v>
      </c>
      <c r="AB2662" s="521">
        <v>0.48763500000000004</v>
      </c>
      <c r="AC2662" s="14">
        <v>71</v>
      </c>
      <c r="AD2662" s="521">
        <v>0.49787500000000001</v>
      </c>
      <c r="AE2662" s="14">
        <v>78</v>
      </c>
      <c r="AF2662" s="521">
        <v>0.61572499999999997</v>
      </c>
      <c r="AG2662">
        <v>97</v>
      </c>
      <c r="AH2662" s="521">
        <v>0.55350999999999995</v>
      </c>
      <c r="AI2662">
        <v>104</v>
      </c>
      <c r="AJ2662" s="521">
        <v>0.60182999999999998</v>
      </c>
      <c r="AK2662">
        <v>118</v>
      </c>
    </row>
    <row r="2663" spans="1:37" ht="15">
      <c r="A2663" s="289" t="s">
        <v>143</v>
      </c>
      <c r="B2663" s="287" t="s">
        <v>891</v>
      </c>
      <c r="C2663" s="128">
        <v>43391</v>
      </c>
      <c r="D2663" s="128">
        <v>43638</v>
      </c>
      <c r="E2663" s="397">
        <v>2019</v>
      </c>
      <c r="F2663" s="398">
        <v>2</v>
      </c>
      <c r="G2663" s="398">
        <v>12</v>
      </c>
      <c r="H2663">
        <v>87.500516190476205</v>
      </c>
      <c r="X2663" s="521">
        <v>0.33994000000000002</v>
      </c>
      <c r="Y2663" s="14">
        <v>59</v>
      </c>
      <c r="Z2663" s="521">
        <v>0.41754999999999998</v>
      </c>
      <c r="AA2663" s="14">
        <v>67</v>
      </c>
      <c r="AB2663" s="521">
        <v>0.43730999999999998</v>
      </c>
      <c r="AC2663" s="14">
        <v>71</v>
      </c>
      <c r="AD2663" s="521">
        <v>0.43642500000000001</v>
      </c>
      <c r="AE2663" s="14">
        <v>78</v>
      </c>
      <c r="AF2663" s="521">
        <v>0.62236500000000006</v>
      </c>
      <c r="AG2663">
        <v>97</v>
      </c>
      <c r="AH2663" s="521">
        <v>0.66542000000000001</v>
      </c>
      <c r="AI2663">
        <v>104</v>
      </c>
      <c r="AJ2663" s="521">
        <v>0.6628099999999999</v>
      </c>
      <c r="AK2663">
        <v>118</v>
      </c>
    </row>
    <row r="2664" spans="1:37" ht="15">
      <c r="A2664" s="289" t="s">
        <v>143</v>
      </c>
      <c r="B2664" s="287" t="s">
        <v>891</v>
      </c>
      <c r="C2664" s="128">
        <v>43391</v>
      </c>
      <c r="D2664" s="128">
        <v>43638</v>
      </c>
      <c r="E2664" s="397">
        <v>2019</v>
      </c>
      <c r="F2664" s="398">
        <v>2</v>
      </c>
      <c r="G2664" s="398">
        <v>13</v>
      </c>
      <c r="H2664">
        <v>70.486533333333327</v>
      </c>
      <c r="X2664" s="521">
        <v>0.35211499999999996</v>
      </c>
      <c r="Y2664" s="14">
        <v>59</v>
      </c>
      <c r="Z2664" s="521">
        <v>0.43869000000000002</v>
      </c>
      <c r="AA2664" s="14">
        <v>67</v>
      </c>
      <c r="AB2664" s="521">
        <v>0.44341999999999998</v>
      </c>
      <c r="AC2664" s="14">
        <v>71</v>
      </c>
      <c r="AD2664" s="521">
        <v>0.47765000000000002</v>
      </c>
      <c r="AE2664" s="14">
        <v>78</v>
      </c>
      <c r="AF2664" s="521">
        <v>0.73927500000000002</v>
      </c>
      <c r="AG2664">
        <v>97</v>
      </c>
      <c r="AH2664" s="521">
        <v>0.74879499999999999</v>
      </c>
      <c r="AI2664">
        <v>104</v>
      </c>
      <c r="AJ2664" s="521">
        <v>0.73165499999999994</v>
      </c>
      <c r="AK2664">
        <v>118</v>
      </c>
    </row>
    <row r="2665" spans="1:37" ht="15">
      <c r="A2665" s="289" t="s">
        <v>143</v>
      </c>
      <c r="B2665" s="287" t="s">
        <v>891</v>
      </c>
      <c r="C2665" s="128">
        <v>43391</v>
      </c>
      <c r="D2665" s="128">
        <v>43638</v>
      </c>
      <c r="E2665" s="397">
        <v>2019</v>
      </c>
      <c r="F2665" s="398">
        <v>2</v>
      </c>
      <c r="G2665" s="398">
        <v>14</v>
      </c>
      <c r="H2665">
        <v>76.502976000000004</v>
      </c>
      <c r="X2665" s="521">
        <v>0.34537499999999999</v>
      </c>
      <c r="Y2665" s="14">
        <v>59</v>
      </c>
      <c r="Z2665" s="521">
        <v>0.53342500000000004</v>
      </c>
      <c r="AA2665" s="14">
        <v>67</v>
      </c>
      <c r="AB2665" s="521">
        <v>0.43090000000000001</v>
      </c>
      <c r="AC2665" s="14">
        <v>71</v>
      </c>
      <c r="AD2665" s="521">
        <v>0.43905</v>
      </c>
      <c r="AE2665" s="14">
        <v>78</v>
      </c>
      <c r="AF2665" s="521">
        <v>0.62908499999999989</v>
      </c>
      <c r="AG2665">
        <v>97</v>
      </c>
      <c r="AH2665" s="521">
        <v>0.63968000000000003</v>
      </c>
      <c r="AI2665">
        <v>104</v>
      </c>
      <c r="AJ2665" s="521">
        <v>0.64929000000000003</v>
      </c>
      <c r="AK2665">
        <v>118</v>
      </c>
    </row>
    <row r="2666" spans="1:37" ht="15">
      <c r="A2666" s="289" t="s">
        <v>143</v>
      </c>
      <c r="B2666" s="287" t="s">
        <v>891</v>
      </c>
      <c r="C2666" s="128">
        <v>43391</v>
      </c>
      <c r="D2666" s="128">
        <v>43638</v>
      </c>
      <c r="E2666" s="397">
        <v>2019</v>
      </c>
      <c r="F2666" s="398">
        <v>3</v>
      </c>
      <c r="G2666" s="398">
        <v>1</v>
      </c>
      <c r="H2666">
        <v>28.714544571428569</v>
      </c>
      <c r="X2666" s="521">
        <v>0.34645499999999996</v>
      </c>
      <c r="Y2666" s="14">
        <v>59</v>
      </c>
      <c r="Z2666" s="521">
        <v>0.45322000000000001</v>
      </c>
      <c r="AA2666" s="14">
        <v>67</v>
      </c>
      <c r="AB2666" s="521">
        <v>0.40369500000000003</v>
      </c>
      <c r="AC2666" s="14">
        <v>71</v>
      </c>
      <c r="AD2666" s="521">
        <v>0.37831999999999999</v>
      </c>
      <c r="AE2666" s="14">
        <v>78</v>
      </c>
      <c r="AF2666" s="521">
        <v>0.36908000000000002</v>
      </c>
      <c r="AG2666">
        <v>97</v>
      </c>
      <c r="AH2666" s="521">
        <v>0.308195</v>
      </c>
      <c r="AI2666">
        <v>104</v>
      </c>
      <c r="AJ2666" s="521">
        <v>0.39907000000000004</v>
      </c>
      <c r="AK2666">
        <v>118</v>
      </c>
    </row>
    <row r="2667" spans="1:37" ht="15">
      <c r="A2667" s="289" t="s">
        <v>143</v>
      </c>
      <c r="B2667" s="287" t="s">
        <v>891</v>
      </c>
      <c r="C2667" s="128">
        <v>43391</v>
      </c>
      <c r="D2667" s="128">
        <v>43638</v>
      </c>
      <c r="E2667" s="397">
        <v>2019</v>
      </c>
      <c r="F2667" s="398">
        <v>3</v>
      </c>
      <c r="G2667" s="398">
        <v>2</v>
      </c>
      <c r="H2667">
        <v>28.998860000000001</v>
      </c>
      <c r="X2667" s="521">
        <v>0.36641000000000001</v>
      </c>
      <c r="Y2667" s="14">
        <v>59</v>
      </c>
      <c r="Z2667" s="521">
        <v>0.39485999999999999</v>
      </c>
      <c r="AA2667" s="14">
        <v>67</v>
      </c>
      <c r="AB2667" s="521">
        <v>0.4153</v>
      </c>
      <c r="AC2667" s="14">
        <v>71</v>
      </c>
      <c r="AD2667" s="521">
        <v>0.39356000000000002</v>
      </c>
      <c r="AE2667" s="14">
        <v>78</v>
      </c>
      <c r="AF2667" s="521">
        <v>0.37097000000000002</v>
      </c>
      <c r="AG2667">
        <v>97</v>
      </c>
      <c r="AH2667" s="521">
        <v>0.330845</v>
      </c>
      <c r="AI2667">
        <v>104</v>
      </c>
      <c r="AJ2667" s="521">
        <v>0.40783000000000003</v>
      </c>
      <c r="AK2667">
        <v>118</v>
      </c>
    </row>
    <row r="2668" spans="1:37" ht="15">
      <c r="A2668" s="289" t="s">
        <v>143</v>
      </c>
      <c r="B2668" s="287" t="s">
        <v>891</v>
      </c>
      <c r="C2668" s="128">
        <v>43391</v>
      </c>
      <c r="D2668" s="128">
        <v>43638</v>
      </c>
      <c r="E2668" s="397">
        <v>2019</v>
      </c>
      <c r="F2668" s="398">
        <v>3</v>
      </c>
      <c r="G2668" s="398">
        <v>3</v>
      </c>
      <c r="H2668">
        <v>50.386935238095241</v>
      </c>
      <c r="X2668" s="521">
        <v>0.39432500000000004</v>
      </c>
      <c r="Y2668" s="14">
        <v>59</v>
      </c>
      <c r="Z2668" s="521">
        <v>0.39875499999999997</v>
      </c>
      <c r="AA2668" s="14">
        <v>67</v>
      </c>
      <c r="AB2668" s="521">
        <v>0.48182999999999998</v>
      </c>
      <c r="AC2668" s="14">
        <v>71</v>
      </c>
      <c r="AD2668" s="521">
        <v>0.473775</v>
      </c>
      <c r="AE2668" s="14">
        <v>78</v>
      </c>
      <c r="AF2668" s="521">
        <v>0.54339000000000004</v>
      </c>
      <c r="AG2668">
        <v>97</v>
      </c>
      <c r="AH2668" s="521">
        <v>0.50600500000000004</v>
      </c>
      <c r="AI2668">
        <v>104</v>
      </c>
      <c r="AJ2668" s="521">
        <v>0.5524</v>
      </c>
      <c r="AK2668">
        <v>118</v>
      </c>
    </row>
    <row r="2669" spans="1:37" ht="15">
      <c r="A2669" s="289" t="s">
        <v>143</v>
      </c>
      <c r="B2669" s="287" t="s">
        <v>891</v>
      </c>
      <c r="C2669" s="128">
        <v>43391</v>
      </c>
      <c r="D2669" s="128">
        <v>43638</v>
      </c>
      <c r="E2669" s="397">
        <v>2019</v>
      </c>
      <c r="F2669" s="398">
        <v>3</v>
      </c>
      <c r="G2669" s="398">
        <v>4</v>
      </c>
      <c r="H2669">
        <v>70.685664761904761</v>
      </c>
      <c r="X2669" s="521">
        <v>0.39876</v>
      </c>
      <c r="Y2669" s="14">
        <v>59</v>
      </c>
      <c r="Z2669" s="521">
        <v>0.37585499999999999</v>
      </c>
      <c r="AA2669" s="14">
        <v>67</v>
      </c>
      <c r="AB2669" s="521">
        <v>0.49331999999999998</v>
      </c>
      <c r="AC2669" s="14">
        <v>71</v>
      </c>
      <c r="AD2669" s="521">
        <v>0.48932500000000001</v>
      </c>
      <c r="AE2669" s="14">
        <v>78</v>
      </c>
      <c r="AF2669" s="521">
        <v>0.66454000000000002</v>
      </c>
      <c r="AG2669">
        <v>97</v>
      </c>
      <c r="AH2669" s="521">
        <v>0.68996499999999994</v>
      </c>
      <c r="AI2669">
        <v>104</v>
      </c>
      <c r="AJ2669" s="521">
        <v>0.67188500000000007</v>
      </c>
      <c r="AK2669">
        <v>118</v>
      </c>
    </row>
    <row r="2670" spans="1:37" ht="15">
      <c r="A2670" s="289" t="s">
        <v>143</v>
      </c>
      <c r="B2670" s="287" t="s">
        <v>891</v>
      </c>
      <c r="C2670" s="128">
        <v>43391</v>
      </c>
      <c r="D2670" s="128">
        <v>43638</v>
      </c>
      <c r="E2670" s="397">
        <v>2019</v>
      </c>
      <c r="F2670" s="398">
        <v>3</v>
      </c>
      <c r="G2670" s="398">
        <v>5</v>
      </c>
      <c r="H2670">
        <v>28.10021028571429</v>
      </c>
      <c r="I2670" s="177" t="s">
        <v>892</v>
      </c>
      <c r="X2670" s="521">
        <v>0.509795</v>
      </c>
      <c r="Y2670" s="14">
        <v>59</v>
      </c>
      <c r="Z2670" s="521">
        <v>0.38785500000000001</v>
      </c>
      <c r="AA2670" s="14">
        <v>67</v>
      </c>
      <c r="AB2670" s="521">
        <v>0.56767499999999993</v>
      </c>
      <c r="AC2670" s="14">
        <v>71</v>
      </c>
      <c r="AD2670" s="521">
        <v>0.56773499999999999</v>
      </c>
      <c r="AE2670" s="14">
        <v>78</v>
      </c>
      <c r="AF2670" s="521">
        <v>0.68498999999999999</v>
      </c>
      <c r="AG2670">
        <v>97</v>
      </c>
      <c r="AH2670" s="521">
        <v>0.65439500000000006</v>
      </c>
      <c r="AI2670">
        <v>104</v>
      </c>
      <c r="AJ2670" s="521">
        <v>0.64832000000000001</v>
      </c>
      <c r="AK2670">
        <v>118</v>
      </c>
    </row>
    <row r="2671" spans="1:37" ht="15">
      <c r="A2671" s="289" t="s">
        <v>143</v>
      </c>
      <c r="B2671" s="287" t="s">
        <v>891</v>
      </c>
      <c r="C2671" s="128">
        <v>43391</v>
      </c>
      <c r="D2671" s="128">
        <v>43638</v>
      </c>
      <c r="E2671" s="397">
        <v>2019</v>
      </c>
      <c r="F2671" s="398">
        <v>3</v>
      </c>
      <c r="G2671" s="398">
        <v>6</v>
      </c>
      <c r="H2671">
        <v>42.644917333333339</v>
      </c>
      <c r="I2671" s="177" t="s">
        <v>892</v>
      </c>
      <c r="X2671" s="521">
        <v>0.516015</v>
      </c>
      <c r="Y2671" s="14">
        <v>59</v>
      </c>
      <c r="Z2671" s="521">
        <v>0.52539000000000002</v>
      </c>
      <c r="AA2671" s="14">
        <v>67</v>
      </c>
      <c r="AB2671" s="521">
        <v>0.59151500000000001</v>
      </c>
      <c r="AC2671" s="14">
        <v>71</v>
      </c>
      <c r="AD2671" s="521">
        <v>0.61438999999999999</v>
      </c>
      <c r="AE2671" s="14">
        <v>78</v>
      </c>
      <c r="AF2671" s="521">
        <v>0.77838499999999999</v>
      </c>
      <c r="AG2671">
        <v>97</v>
      </c>
      <c r="AH2671" s="521">
        <v>0.7797400000000001</v>
      </c>
      <c r="AI2671">
        <v>104</v>
      </c>
      <c r="AJ2671" s="521">
        <v>0.73084000000000005</v>
      </c>
      <c r="AK2671">
        <v>118</v>
      </c>
    </row>
    <row r="2672" spans="1:37" ht="15">
      <c r="A2672" s="289" t="s">
        <v>143</v>
      </c>
      <c r="B2672" s="287" t="s">
        <v>891</v>
      </c>
      <c r="C2672" s="128">
        <v>43391</v>
      </c>
      <c r="D2672" s="128">
        <v>43638</v>
      </c>
      <c r="E2672" s="397">
        <v>2019</v>
      </c>
      <c r="F2672" s="398">
        <v>3</v>
      </c>
      <c r="G2672" s="398">
        <v>7</v>
      </c>
      <c r="H2672">
        <v>71.306014476190484</v>
      </c>
      <c r="X2672" s="521">
        <v>0.37797999999999998</v>
      </c>
      <c r="Y2672" s="14">
        <v>59</v>
      </c>
      <c r="Z2672" s="521">
        <v>0.35159000000000001</v>
      </c>
      <c r="AA2672" s="14">
        <v>67</v>
      </c>
      <c r="AB2672" s="521">
        <v>0.47552499999999998</v>
      </c>
      <c r="AC2672" s="14">
        <v>71</v>
      </c>
      <c r="AD2672" s="521">
        <v>0.49293999999999999</v>
      </c>
      <c r="AE2672" s="14">
        <v>78</v>
      </c>
      <c r="AF2672" s="521">
        <v>0.72126999999999997</v>
      </c>
      <c r="AG2672">
        <v>97</v>
      </c>
      <c r="AH2672" s="521">
        <v>0.745645</v>
      </c>
      <c r="AI2672">
        <v>104</v>
      </c>
      <c r="AJ2672" s="521">
        <v>0.79525500000000005</v>
      </c>
      <c r="AK2672">
        <v>118</v>
      </c>
    </row>
    <row r="2673" spans="1:37" ht="15">
      <c r="A2673" s="289" t="s">
        <v>143</v>
      </c>
      <c r="B2673" s="287" t="s">
        <v>891</v>
      </c>
      <c r="C2673" s="128">
        <v>43391</v>
      </c>
      <c r="D2673" s="128">
        <v>43638</v>
      </c>
      <c r="E2673" s="397">
        <v>2019</v>
      </c>
      <c r="F2673" s="398">
        <v>3</v>
      </c>
      <c r="G2673" s="398">
        <v>8</v>
      </c>
      <c r="H2673">
        <v>59.86628266666667</v>
      </c>
      <c r="X2673" s="521">
        <v>0.32171499999999997</v>
      </c>
      <c r="Y2673" s="14">
        <v>59</v>
      </c>
      <c r="Z2673" s="521">
        <v>0.40439000000000003</v>
      </c>
      <c r="AA2673" s="14">
        <v>67</v>
      </c>
      <c r="AB2673" s="521">
        <v>0.40561999999999998</v>
      </c>
      <c r="AC2673" s="14">
        <v>71</v>
      </c>
      <c r="AD2673" s="521">
        <v>0.38963000000000003</v>
      </c>
      <c r="AE2673" s="14">
        <v>78</v>
      </c>
      <c r="AF2673" s="521">
        <v>0.53103499999999992</v>
      </c>
      <c r="AG2673">
        <v>97</v>
      </c>
      <c r="AH2673" s="521">
        <v>0.56950999999999996</v>
      </c>
      <c r="AI2673">
        <v>104</v>
      </c>
      <c r="AJ2673" s="521">
        <v>0.63275499999999996</v>
      </c>
      <c r="AK2673">
        <v>118</v>
      </c>
    </row>
    <row r="2674" spans="1:37" ht="15">
      <c r="A2674" s="289" t="s">
        <v>143</v>
      </c>
      <c r="B2674" s="287" t="s">
        <v>891</v>
      </c>
      <c r="C2674" s="128">
        <v>43391</v>
      </c>
      <c r="D2674" s="128">
        <v>43638</v>
      </c>
      <c r="E2674" s="397">
        <v>2019</v>
      </c>
      <c r="F2674" s="398">
        <v>3</v>
      </c>
      <c r="G2674" s="398">
        <v>9</v>
      </c>
      <c r="H2674">
        <v>73.61478666666666</v>
      </c>
      <c r="X2674" s="521">
        <v>0.36631999999999998</v>
      </c>
      <c r="Y2674" s="14">
        <v>59</v>
      </c>
      <c r="Z2674" s="521">
        <v>0.40259</v>
      </c>
      <c r="AA2674" s="14">
        <v>67</v>
      </c>
      <c r="AB2674" s="521">
        <v>0.48046</v>
      </c>
      <c r="AC2674" s="14">
        <v>71</v>
      </c>
      <c r="AD2674" s="521">
        <v>0.47494500000000001</v>
      </c>
      <c r="AE2674" s="14">
        <v>78</v>
      </c>
      <c r="AF2674" s="521">
        <v>0.56012499999999998</v>
      </c>
      <c r="AG2674">
        <v>97</v>
      </c>
      <c r="AH2674" s="521">
        <v>0.55115500000000006</v>
      </c>
      <c r="AI2674">
        <v>104</v>
      </c>
      <c r="AJ2674" s="521">
        <v>0.60852499999999998</v>
      </c>
      <c r="AK2674">
        <v>118</v>
      </c>
    </row>
    <row r="2675" spans="1:37" ht="15">
      <c r="A2675" s="289" t="s">
        <v>143</v>
      </c>
      <c r="B2675" s="287" t="s">
        <v>891</v>
      </c>
      <c r="C2675" s="128">
        <v>43391</v>
      </c>
      <c r="D2675" s="128">
        <v>43638</v>
      </c>
      <c r="E2675" s="397">
        <v>2019</v>
      </c>
      <c r="F2675" s="398">
        <v>3</v>
      </c>
      <c r="G2675" s="398">
        <v>10</v>
      </c>
      <c r="H2675">
        <v>48.763414857142855</v>
      </c>
      <c r="X2675" s="521">
        <v>0.48797999999999997</v>
      </c>
      <c r="Y2675" s="14">
        <v>59</v>
      </c>
      <c r="Z2675" s="521">
        <v>0.42221999999999998</v>
      </c>
      <c r="AA2675" s="14">
        <v>67</v>
      </c>
      <c r="AB2675" s="521">
        <v>0.55000500000000008</v>
      </c>
      <c r="AC2675" s="14">
        <v>71</v>
      </c>
      <c r="AD2675" s="521">
        <v>0.53580500000000009</v>
      </c>
      <c r="AE2675" s="14">
        <v>78</v>
      </c>
      <c r="AF2675" s="521">
        <v>0.70228500000000005</v>
      </c>
      <c r="AG2675">
        <v>97</v>
      </c>
      <c r="AH2675" s="521">
        <v>0.70157500000000006</v>
      </c>
      <c r="AI2675">
        <v>104</v>
      </c>
      <c r="AJ2675" s="521">
        <v>0.68958999999999993</v>
      </c>
      <c r="AK2675">
        <v>118</v>
      </c>
    </row>
    <row r="2676" spans="1:37" ht="15">
      <c r="A2676" s="289" t="s">
        <v>143</v>
      </c>
      <c r="B2676" s="287" t="s">
        <v>891</v>
      </c>
      <c r="C2676" s="128">
        <v>43391</v>
      </c>
      <c r="D2676" s="128">
        <v>43638</v>
      </c>
      <c r="E2676" s="397">
        <v>2019</v>
      </c>
      <c r="F2676" s="398">
        <v>3</v>
      </c>
      <c r="G2676" s="398">
        <v>11</v>
      </c>
      <c r="H2676">
        <v>78.174942476190481</v>
      </c>
      <c r="X2676" s="521">
        <v>0.3785</v>
      </c>
      <c r="Y2676" s="14">
        <v>59</v>
      </c>
      <c r="Z2676" s="521">
        <v>0.45479000000000003</v>
      </c>
      <c r="AA2676" s="14">
        <v>67</v>
      </c>
      <c r="AB2676" s="521">
        <v>0.47089999999999999</v>
      </c>
      <c r="AC2676" s="14">
        <v>71</v>
      </c>
      <c r="AD2676" s="521">
        <v>0.48625499999999999</v>
      </c>
      <c r="AE2676" s="14">
        <v>78</v>
      </c>
      <c r="AF2676" s="521">
        <v>0.63397000000000003</v>
      </c>
      <c r="AG2676">
        <v>97</v>
      </c>
      <c r="AH2676" s="521">
        <v>0.66074499999999992</v>
      </c>
      <c r="AI2676">
        <v>104</v>
      </c>
      <c r="AJ2676" s="521">
        <v>0.69431500000000002</v>
      </c>
      <c r="AK2676">
        <v>118</v>
      </c>
    </row>
    <row r="2677" spans="1:37" ht="15">
      <c r="A2677" s="289" t="s">
        <v>143</v>
      </c>
      <c r="B2677" s="287" t="s">
        <v>891</v>
      </c>
      <c r="C2677" s="128">
        <v>43391</v>
      </c>
      <c r="D2677" s="128">
        <v>43638</v>
      </c>
      <c r="E2677" s="397">
        <v>2019</v>
      </c>
      <c r="F2677" s="398">
        <v>3</v>
      </c>
      <c r="G2677" s="398">
        <v>12</v>
      </c>
      <c r="H2677">
        <v>49.936538666666657</v>
      </c>
      <c r="X2677" s="521">
        <v>0.43070999999999998</v>
      </c>
      <c r="Y2677" s="14">
        <v>59</v>
      </c>
      <c r="Z2677" s="521">
        <v>0.40501500000000001</v>
      </c>
      <c r="AA2677" s="14">
        <v>67</v>
      </c>
      <c r="AB2677" s="521">
        <v>0.51810500000000004</v>
      </c>
      <c r="AC2677" s="14">
        <v>71</v>
      </c>
      <c r="AD2677" s="521">
        <v>0.53847500000000004</v>
      </c>
      <c r="AE2677" s="14">
        <v>78</v>
      </c>
      <c r="AF2677" s="521">
        <v>0.63070999999999999</v>
      </c>
      <c r="AG2677">
        <v>97</v>
      </c>
      <c r="AH2677" s="521">
        <v>0.65317000000000003</v>
      </c>
      <c r="AI2677">
        <v>104</v>
      </c>
      <c r="AJ2677" s="521">
        <v>0.59760999999999997</v>
      </c>
      <c r="AK2677">
        <v>118</v>
      </c>
    </row>
    <row r="2678" spans="1:37" ht="15">
      <c r="A2678" s="289" t="s">
        <v>143</v>
      </c>
      <c r="B2678" s="287" t="s">
        <v>891</v>
      </c>
      <c r="C2678" s="128">
        <v>43391</v>
      </c>
      <c r="D2678" s="128">
        <v>43638</v>
      </c>
      <c r="E2678" s="397">
        <v>2019</v>
      </c>
      <c r="F2678" s="398">
        <v>3</v>
      </c>
      <c r="G2678" s="398">
        <v>13</v>
      </c>
      <c r="H2678">
        <v>71.195017142857139</v>
      </c>
      <c r="X2678" s="521">
        <v>0.36730499999999999</v>
      </c>
      <c r="Y2678" s="14">
        <v>59</v>
      </c>
      <c r="Z2678" s="521">
        <v>0.38314000000000004</v>
      </c>
      <c r="AA2678" s="14">
        <v>67</v>
      </c>
      <c r="AB2678" s="521">
        <v>0.47541999999999995</v>
      </c>
      <c r="AC2678" s="14">
        <v>71</v>
      </c>
      <c r="AD2678" s="521">
        <v>0.490425</v>
      </c>
      <c r="AE2678" s="14">
        <v>78</v>
      </c>
      <c r="AF2678" s="521">
        <v>0.66170499999999999</v>
      </c>
      <c r="AG2678">
        <v>97</v>
      </c>
      <c r="AH2678" s="521">
        <v>0.66637999999999997</v>
      </c>
      <c r="AI2678">
        <v>104</v>
      </c>
      <c r="AJ2678" s="521">
        <v>0.69089500000000004</v>
      </c>
      <c r="AK2678">
        <v>118</v>
      </c>
    </row>
    <row r="2679" spans="1:37" ht="15">
      <c r="A2679" s="289" t="s">
        <v>143</v>
      </c>
      <c r="B2679" s="287" t="s">
        <v>891</v>
      </c>
      <c r="C2679" s="128">
        <v>43391</v>
      </c>
      <c r="D2679" s="128">
        <v>43638</v>
      </c>
      <c r="E2679" s="397">
        <v>2019</v>
      </c>
      <c r="F2679" s="398">
        <v>3</v>
      </c>
      <c r="G2679" s="398">
        <v>14</v>
      </c>
      <c r="H2679">
        <v>73.654082857142853</v>
      </c>
      <c r="X2679" s="521">
        <v>0.41609000000000002</v>
      </c>
      <c r="Y2679" s="14">
        <v>59</v>
      </c>
      <c r="Z2679" s="521">
        <v>0.39074999999999999</v>
      </c>
      <c r="AA2679" s="14">
        <v>67</v>
      </c>
      <c r="AB2679" s="521">
        <v>0.52438000000000007</v>
      </c>
      <c r="AC2679" s="14">
        <v>71</v>
      </c>
      <c r="AD2679" s="521">
        <v>0.52510499999999993</v>
      </c>
      <c r="AE2679" s="14">
        <v>78</v>
      </c>
      <c r="AF2679" s="521">
        <v>0.64595999999999998</v>
      </c>
      <c r="AG2679">
        <v>97</v>
      </c>
      <c r="AH2679" s="521">
        <v>0.65097499999999997</v>
      </c>
      <c r="AI2679">
        <v>104</v>
      </c>
      <c r="AJ2679" s="521">
        <v>0.65947500000000003</v>
      </c>
      <c r="AK2679">
        <v>118</v>
      </c>
    </row>
    <row r="2680" spans="1:37" ht="15">
      <c r="A2680" s="289" t="s">
        <v>143</v>
      </c>
      <c r="B2680" s="287" t="s">
        <v>891</v>
      </c>
      <c r="C2680" s="128">
        <v>43391</v>
      </c>
      <c r="D2680" s="128">
        <v>43638</v>
      </c>
      <c r="E2680" s="397">
        <v>2019</v>
      </c>
      <c r="F2680" s="398">
        <v>4</v>
      </c>
      <c r="G2680" s="398">
        <v>1</v>
      </c>
      <c r="H2680">
        <v>44.995405714285717</v>
      </c>
      <c r="X2680" s="521">
        <v>0.36449500000000001</v>
      </c>
      <c r="Y2680" s="14">
        <v>59</v>
      </c>
      <c r="Z2680" s="521">
        <v>0.41012499999999996</v>
      </c>
      <c r="AA2680" s="14">
        <v>67</v>
      </c>
      <c r="AB2680" s="521">
        <v>0.42720000000000002</v>
      </c>
      <c r="AC2680" s="14">
        <v>71</v>
      </c>
      <c r="AD2680" s="521">
        <v>0.41974</v>
      </c>
      <c r="AE2680" s="14">
        <v>78</v>
      </c>
      <c r="AF2680" s="521">
        <v>0.44878000000000001</v>
      </c>
      <c r="AG2680">
        <v>97</v>
      </c>
      <c r="AH2680" s="521">
        <v>0.38938</v>
      </c>
      <c r="AI2680">
        <v>104</v>
      </c>
      <c r="AJ2680" s="521">
        <v>0.50277000000000005</v>
      </c>
      <c r="AK2680">
        <v>118</v>
      </c>
    </row>
    <row r="2681" spans="1:37" ht="15">
      <c r="A2681" s="289" t="s">
        <v>143</v>
      </c>
      <c r="B2681" s="287" t="s">
        <v>891</v>
      </c>
      <c r="C2681" s="128">
        <v>43391</v>
      </c>
      <c r="D2681" s="128">
        <v>43638</v>
      </c>
      <c r="E2681" s="397">
        <v>2019</v>
      </c>
      <c r="F2681" s="398">
        <v>4</v>
      </c>
      <c r="G2681" s="398">
        <v>2</v>
      </c>
      <c r="H2681">
        <v>31.860198857142858</v>
      </c>
      <c r="X2681" s="521">
        <v>0.37618000000000001</v>
      </c>
      <c r="Y2681" s="14">
        <v>59</v>
      </c>
      <c r="Z2681" s="521">
        <v>0.417825</v>
      </c>
      <c r="AA2681" s="14">
        <v>67</v>
      </c>
      <c r="AB2681" s="521">
        <v>0.43442000000000003</v>
      </c>
      <c r="AC2681" s="14">
        <v>71</v>
      </c>
      <c r="AD2681" s="521">
        <v>0.41986000000000001</v>
      </c>
      <c r="AE2681" s="14">
        <v>78</v>
      </c>
      <c r="AF2681" s="521">
        <v>0.421375</v>
      </c>
      <c r="AG2681">
        <v>97</v>
      </c>
      <c r="AH2681" s="521">
        <v>0.39339999999999997</v>
      </c>
      <c r="AI2681">
        <v>104</v>
      </c>
      <c r="AJ2681" s="521">
        <v>0.53388999999999998</v>
      </c>
      <c r="AK2681">
        <v>118</v>
      </c>
    </row>
    <row r="2682" spans="1:37" ht="15">
      <c r="A2682" s="289" t="s">
        <v>143</v>
      </c>
      <c r="B2682" s="287" t="s">
        <v>891</v>
      </c>
      <c r="C2682" s="128">
        <v>43391</v>
      </c>
      <c r="D2682" s="128">
        <v>43638</v>
      </c>
      <c r="E2682" s="397">
        <v>2019</v>
      </c>
      <c r="F2682" s="398">
        <v>4</v>
      </c>
      <c r="G2682" s="398">
        <v>3</v>
      </c>
      <c r="H2682">
        <v>44.903307428571438</v>
      </c>
      <c r="X2682" s="521">
        <v>0.40705999999999998</v>
      </c>
      <c r="Y2682" s="14">
        <v>59</v>
      </c>
      <c r="Z2682" s="521">
        <v>0.35456500000000002</v>
      </c>
      <c r="AA2682" s="14">
        <v>67</v>
      </c>
      <c r="AB2682" s="521">
        <v>0.46296999999999999</v>
      </c>
      <c r="AC2682" s="14">
        <v>71</v>
      </c>
      <c r="AD2682" s="521">
        <v>0.46582499999999999</v>
      </c>
      <c r="AE2682" s="14">
        <v>78</v>
      </c>
      <c r="AF2682" s="521">
        <v>0.43284499999999998</v>
      </c>
      <c r="AG2682">
        <v>97</v>
      </c>
      <c r="AH2682" s="521">
        <v>0.36651</v>
      </c>
      <c r="AI2682">
        <v>104</v>
      </c>
      <c r="AJ2682" s="521">
        <v>0.473825</v>
      </c>
      <c r="AK2682">
        <v>118</v>
      </c>
    </row>
    <row r="2683" spans="1:37" ht="15">
      <c r="A2683" s="289" t="s">
        <v>143</v>
      </c>
      <c r="B2683" s="287" t="s">
        <v>891</v>
      </c>
      <c r="C2683" s="128">
        <v>43391</v>
      </c>
      <c r="D2683" s="128">
        <v>43638</v>
      </c>
      <c r="E2683" s="397">
        <v>2019</v>
      </c>
      <c r="F2683" s="398">
        <v>4</v>
      </c>
      <c r="G2683" s="398">
        <v>4</v>
      </c>
      <c r="H2683">
        <v>55.116767619047614</v>
      </c>
      <c r="X2683" s="521">
        <v>0.428755</v>
      </c>
      <c r="Y2683" s="14">
        <v>59</v>
      </c>
      <c r="Z2683" s="521">
        <v>0.46549000000000001</v>
      </c>
      <c r="AA2683" s="14">
        <v>67</v>
      </c>
      <c r="AB2683" s="521">
        <v>0.51259500000000002</v>
      </c>
      <c r="AC2683" s="14">
        <v>71</v>
      </c>
      <c r="AD2683" s="521">
        <v>0.52988000000000002</v>
      </c>
      <c r="AE2683" s="14">
        <v>78</v>
      </c>
      <c r="AF2683" s="521">
        <v>0.61072499999999996</v>
      </c>
      <c r="AG2683">
        <v>97</v>
      </c>
      <c r="AH2683" s="521">
        <v>0.57091999999999998</v>
      </c>
      <c r="AI2683">
        <v>104</v>
      </c>
      <c r="AJ2683" s="521">
        <v>0.62660000000000005</v>
      </c>
      <c r="AK2683">
        <v>118</v>
      </c>
    </row>
    <row r="2684" spans="1:37" ht="15">
      <c r="A2684" s="289" t="s">
        <v>143</v>
      </c>
      <c r="B2684" s="287" t="s">
        <v>891</v>
      </c>
      <c r="C2684" s="128">
        <v>43391</v>
      </c>
      <c r="D2684" s="128">
        <v>43638</v>
      </c>
      <c r="E2684" s="397">
        <v>2019</v>
      </c>
      <c r="F2684" s="398">
        <v>4</v>
      </c>
      <c r="G2684" s="398">
        <v>5</v>
      </c>
      <c r="H2684">
        <v>63.440161714285715</v>
      </c>
      <c r="X2684" s="521">
        <v>0.42213999999999996</v>
      </c>
      <c r="Y2684" s="14">
        <v>59</v>
      </c>
      <c r="Z2684" s="521">
        <v>0.33824500000000002</v>
      </c>
      <c r="AA2684" s="14">
        <v>67</v>
      </c>
      <c r="AB2684" s="521">
        <v>0.50285999999999997</v>
      </c>
      <c r="AC2684" s="14">
        <v>71</v>
      </c>
      <c r="AD2684" s="521">
        <v>0.52893999999999997</v>
      </c>
      <c r="AE2684" s="14">
        <v>78</v>
      </c>
      <c r="AF2684" s="521">
        <v>0.64324500000000007</v>
      </c>
      <c r="AG2684">
        <v>97</v>
      </c>
      <c r="AH2684" s="521">
        <v>0.54048499999999999</v>
      </c>
      <c r="AI2684">
        <v>104</v>
      </c>
      <c r="AJ2684" s="521">
        <v>0.60808499999999999</v>
      </c>
      <c r="AK2684">
        <v>118</v>
      </c>
    </row>
    <row r="2685" spans="1:37" ht="15">
      <c r="A2685" s="289" t="s">
        <v>143</v>
      </c>
      <c r="B2685" s="287" t="s">
        <v>891</v>
      </c>
      <c r="C2685" s="128">
        <v>43391</v>
      </c>
      <c r="D2685" s="128">
        <v>43638</v>
      </c>
      <c r="E2685" s="397">
        <v>2019</v>
      </c>
      <c r="F2685" s="398">
        <v>4</v>
      </c>
      <c r="G2685" s="398">
        <v>6</v>
      </c>
      <c r="H2685">
        <v>72.695417142857153</v>
      </c>
      <c r="X2685" s="521">
        <v>0.36474499999999999</v>
      </c>
      <c r="Y2685" s="14">
        <v>59</v>
      </c>
      <c r="Z2685" s="521">
        <v>0.45661000000000002</v>
      </c>
      <c r="AA2685" s="14">
        <v>67</v>
      </c>
      <c r="AB2685" s="521">
        <v>0.47988999999999998</v>
      </c>
      <c r="AC2685" s="14">
        <v>71</v>
      </c>
      <c r="AD2685" s="521">
        <v>0.48985500000000004</v>
      </c>
      <c r="AE2685" s="14">
        <v>78</v>
      </c>
      <c r="AF2685" s="521">
        <v>0.68016499999999991</v>
      </c>
      <c r="AG2685">
        <v>97</v>
      </c>
      <c r="AH2685" s="521">
        <v>0.69662000000000002</v>
      </c>
      <c r="AI2685">
        <v>104</v>
      </c>
      <c r="AJ2685" s="521">
        <v>0.72997500000000004</v>
      </c>
      <c r="AK2685">
        <v>118</v>
      </c>
    </row>
    <row r="2686" spans="1:37" ht="15">
      <c r="A2686" s="289" t="s">
        <v>143</v>
      </c>
      <c r="B2686" s="287" t="s">
        <v>891</v>
      </c>
      <c r="C2686" s="128">
        <v>43391</v>
      </c>
      <c r="D2686" s="128">
        <v>43638</v>
      </c>
      <c r="E2686" s="397">
        <v>2019</v>
      </c>
      <c r="F2686" s="398">
        <v>4</v>
      </c>
      <c r="G2686" s="398">
        <v>7</v>
      </c>
      <c r="H2686">
        <v>69.216978285714291</v>
      </c>
      <c r="X2686" s="521">
        <v>0.39156999999999997</v>
      </c>
      <c r="Y2686" s="14">
        <v>59</v>
      </c>
      <c r="Z2686" s="521">
        <v>0.44960999999999995</v>
      </c>
      <c r="AA2686" s="14">
        <v>67</v>
      </c>
      <c r="AB2686" s="521">
        <v>0.48693999999999998</v>
      </c>
      <c r="AC2686" s="14">
        <v>71</v>
      </c>
      <c r="AD2686" s="521">
        <v>0.48738999999999999</v>
      </c>
      <c r="AE2686" s="14">
        <v>78</v>
      </c>
      <c r="AF2686" s="521">
        <v>0.71249999999999991</v>
      </c>
      <c r="AG2686">
        <v>97</v>
      </c>
      <c r="AH2686" s="521">
        <v>0.67325000000000002</v>
      </c>
      <c r="AI2686">
        <v>104</v>
      </c>
      <c r="AJ2686" s="521">
        <v>0.71736</v>
      </c>
      <c r="AK2686">
        <v>118</v>
      </c>
    </row>
    <row r="2687" spans="1:37" ht="15">
      <c r="A2687" s="289" t="s">
        <v>143</v>
      </c>
      <c r="B2687" s="287" t="s">
        <v>891</v>
      </c>
      <c r="C2687" s="128">
        <v>43391</v>
      </c>
      <c r="D2687" s="128">
        <v>43638</v>
      </c>
      <c r="E2687" s="397">
        <v>2019</v>
      </c>
      <c r="F2687" s="398">
        <v>4</v>
      </c>
      <c r="G2687" s="398">
        <v>8</v>
      </c>
      <c r="H2687">
        <v>61.819337904761902</v>
      </c>
      <c r="X2687" s="521">
        <v>0.34678500000000001</v>
      </c>
      <c r="Y2687" s="14">
        <v>59</v>
      </c>
      <c r="Z2687" s="521">
        <v>0.39883999999999997</v>
      </c>
      <c r="AA2687" s="14">
        <v>67</v>
      </c>
      <c r="AB2687" s="521">
        <v>0.426205</v>
      </c>
      <c r="AC2687" s="14">
        <v>71</v>
      </c>
      <c r="AD2687" s="521">
        <v>0.43189500000000003</v>
      </c>
      <c r="AE2687" s="14">
        <v>78</v>
      </c>
      <c r="AF2687" s="521">
        <v>0.56373000000000006</v>
      </c>
      <c r="AG2687">
        <v>97</v>
      </c>
      <c r="AH2687" s="521">
        <v>0.51880499999999996</v>
      </c>
      <c r="AI2687">
        <v>104</v>
      </c>
      <c r="AJ2687" s="521">
        <v>0.64156000000000002</v>
      </c>
      <c r="AK2687">
        <v>118</v>
      </c>
    </row>
    <row r="2688" spans="1:37" ht="15">
      <c r="A2688" s="289" t="s">
        <v>143</v>
      </c>
      <c r="B2688" s="287" t="s">
        <v>891</v>
      </c>
      <c r="C2688" s="128">
        <v>43391</v>
      </c>
      <c r="D2688" s="128">
        <v>43638</v>
      </c>
      <c r="E2688" s="397">
        <v>2019</v>
      </c>
      <c r="F2688" s="398">
        <v>4</v>
      </c>
      <c r="G2688" s="398">
        <v>9</v>
      </c>
      <c r="H2688">
        <v>57.90645142857143</v>
      </c>
      <c r="X2688" s="521">
        <v>0.36704500000000001</v>
      </c>
      <c r="Y2688" s="14">
        <v>59</v>
      </c>
      <c r="Z2688" s="521">
        <v>0.40826499999999999</v>
      </c>
      <c r="AA2688" s="14">
        <v>67</v>
      </c>
      <c r="AB2688" s="521">
        <v>0.46767999999999998</v>
      </c>
      <c r="AC2688" s="14">
        <v>71</v>
      </c>
      <c r="AD2688" s="521">
        <v>0.47531999999999996</v>
      </c>
      <c r="AE2688" s="14">
        <v>78</v>
      </c>
      <c r="AF2688" s="521">
        <v>0.61736499999999994</v>
      </c>
      <c r="AG2688">
        <v>97</v>
      </c>
      <c r="AH2688" s="521">
        <v>0.58396000000000003</v>
      </c>
      <c r="AI2688">
        <v>104</v>
      </c>
      <c r="AJ2688" s="521">
        <v>0.62007999999999996</v>
      </c>
      <c r="AK2688">
        <v>118</v>
      </c>
    </row>
    <row r="2689" spans="1:37" ht="15">
      <c r="A2689" s="289" t="s">
        <v>143</v>
      </c>
      <c r="B2689" s="287" t="s">
        <v>891</v>
      </c>
      <c r="C2689" s="128">
        <v>43391</v>
      </c>
      <c r="D2689" s="128">
        <v>43638</v>
      </c>
      <c r="E2689" s="397">
        <v>2019</v>
      </c>
      <c r="F2689" s="398">
        <v>4</v>
      </c>
      <c r="G2689" s="398">
        <v>10</v>
      </c>
      <c r="H2689">
        <v>69.54443885714285</v>
      </c>
      <c r="X2689" s="521">
        <v>0.38895000000000002</v>
      </c>
      <c r="Y2689" s="14">
        <v>59</v>
      </c>
      <c r="Z2689" s="521">
        <v>0.46718000000000004</v>
      </c>
      <c r="AA2689" s="14">
        <v>67</v>
      </c>
      <c r="AB2689" s="521">
        <v>0.47598000000000001</v>
      </c>
      <c r="AC2689" s="14">
        <v>71</v>
      </c>
      <c r="AD2689" s="521">
        <v>0.493755</v>
      </c>
      <c r="AE2689" s="14">
        <v>78</v>
      </c>
      <c r="AF2689" s="521">
        <v>0.64754500000000004</v>
      </c>
      <c r="AG2689">
        <v>97</v>
      </c>
      <c r="AH2689" s="521">
        <v>0.64429000000000003</v>
      </c>
      <c r="AI2689">
        <v>104</v>
      </c>
      <c r="AJ2689" s="521">
        <v>0.64496500000000001</v>
      </c>
      <c r="AK2689">
        <v>118</v>
      </c>
    </row>
    <row r="2690" spans="1:37" ht="15">
      <c r="A2690" s="289" t="s">
        <v>143</v>
      </c>
      <c r="B2690" s="287" t="s">
        <v>891</v>
      </c>
      <c r="C2690" s="128">
        <v>43391</v>
      </c>
      <c r="D2690" s="128">
        <v>43638</v>
      </c>
      <c r="E2690" s="397">
        <v>2019</v>
      </c>
      <c r="F2690" s="398">
        <v>4</v>
      </c>
      <c r="G2690" s="398">
        <v>11</v>
      </c>
      <c r="H2690">
        <v>70.199359999999984</v>
      </c>
      <c r="X2690" s="521">
        <v>0.35806500000000002</v>
      </c>
      <c r="Y2690" s="14">
        <v>59</v>
      </c>
      <c r="Z2690" s="521">
        <v>0.42508000000000001</v>
      </c>
      <c r="AA2690" s="14">
        <v>67</v>
      </c>
      <c r="AB2690" s="521">
        <v>0.45583000000000001</v>
      </c>
      <c r="AC2690" s="14">
        <v>71</v>
      </c>
      <c r="AD2690" s="521">
        <v>0.46984000000000004</v>
      </c>
      <c r="AE2690" s="14">
        <v>78</v>
      </c>
      <c r="AF2690" s="521">
        <v>0.54488500000000006</v>
      </c>
      <c r="AG2690">
        <v>97</v>
      </c>
      <c r="AH2690" s="521">
        <v>0.52790500000000007</v>
      </c>
      <c r="AI2690">
        <v>104</v>
      </c>
      <c r="AJ2690" s="521">
        <v>0.57376000000000005</v>
      </c>
      <c r="AK2690">
        <v>118</v>
      </c>
    </row>
    <row r="2691" spans="1:37" ht="15">
      <c r="A2691" s="289" t="s">
        <v>143</v>
      </c>
      <c r="B2691" s="287" t="s">
        <v>891</v>
      </c>
      <c r="C2691" s="128">
        <v>43391</v>
      </c>
      <c r="D2691" s="128">
        <v>43638</v>
      </c>
      <c r="E2691" s="397">
        <v>2019</v>
      </c>
      <c r="F2691" s="398">
        <v>4</v>
      </c>
      <c r="G2691" s="398">
        <v>12</v>
      </c>
      <c r="H2691">
        <v>60.082676761904779</v>
      </c>
      <c r="X2691" s="521">
        <v>0.3715</v>
      </c>
      <c r="Y2691" s="14">
        <v>59</v>
      </c>
      <c r="Z2691" s="521">
        <v>0.41173000000000004</v>
      </c>
      <c r="AA2691" s="14">
        <v>67</v>
      </c>
      <c r="AB2691" s="521">
        <v>0.46255500000000005</v>
      </c>
      <c r="AC2691" s="14">
        <v>71</v>
      </c>
      <c r="AD2691" s="521">
        <v>0.48582999999999998</v>
      </c>
      <c r="AE2691" s="14">
        <v>78</v>
      </c>
      <c r="AF2691" s="521">
        <v>0.62824000000000002</v>
      </c>
      <c r="AG2691">
        <v>97</v>
      </c>
      <c r="AH2691" s="521">
        <v>0.61955000000000005</v>
      </c>
      <c r="AI2691">
        <v>104</v>
      </c>
      <c r="AJ2691" s="521">
        <v>0.65668499999999996</v>
      </c>
      <c r="AK2691">
        <v>118</v>
      </c>
    </row>
    <row r="2692" spans="1:37" ht="15">
      <c r="A2692" s="289" t="s">
        <v>143</v>
      </c>
      <c r="B2692" s="287" t="s">
        <v>891</v>
      </c>
      <c r="C2692" s="128">
        <v>43391</v>
      </c>
      <c r="D2692" s="128">
        <v>43638</v>
      </c>
      <c r="E2692" s="397">
        <v>2019</v>
      </c>
      <c r="F2692" s="398">
        <v>4</v>
      </c>
      <c r="G2692" s="398">
        <v>13</v>
      </c>
      <c r="H2692">
        <v>77.894683428571426</v>
      </c>
      <c r="X2692" s="521">
        <v>0.364595</v>
      </c>
      <c r="Y2692" s="14">
        <v>59</v>
      </c>
      <c r="Z2692" s="521">
        <v>0.459395</v>
      </c>
      <c r="AA2692" s="14">
        <v>67</v>
      </c>
      <c r="AB2692" s="521">
        <v>0.48123499999999997</v>
      </c>
      <c r="AC2692" s="14">
        <v>71</v>
      </c>
      <c r="AD2692" s="521">
        <v>0.52754999999999996</v>
      </c>
      <c r="AE2692" s="14">
        <v>78</v>
      </c>
      <c r="AF2692" s="521">
        <v>0.71345999999999998</v>
      </c>
      <c r="AG2692">
        <v>97</v>
      </c>
      <c r="AH2692" s="521">
        <v>0.71476499999999998</v>
      </c>
      <c r="AI2692">
        <v>104</v>
      </c>
      <c r="AJ2692" s="521">
        <v>0.76446499999999995</v>
      </c>
      <c r="AK2692">
        <v>118</v>
      </c>
    </row>
    <row r="2693" spans="1:37" ht="15">
      <c r="A2693" s="289" t="s">
        <v>143</v>
      </c>
      <c r="B2693" s="287" t="s">
        <v>891</v>
      </c>
      <c r="C2693" s="128">
        <v>43391</v>
      </c>
      <c r="D2693" s="128">
        <v>43638</v>
      </c>
      <c r="E2693" s="397">
        <v>2019</v>
      </c>
      <c r="F2693" s="398">
        <v>4</v>
      </c>
      <c r="G2693" s="398">
        <v>14</v>
      </c>
      <c r="H2693">
        <v>65.762693333333345</v>
      </c>
      <c r="X2693" s="521">
        <v>0.36626999999999998</v>
      </c>
      <c r="Y2693" s="14">
        <v>59</v>
      </c>
      <c r="Z2693" s="521">
        <v>0.44395499999999999</v>
      </c>
      <c r="AA2693" s="14">
        <v>67</v>
      </c>
      <c r="AB2693" s="521">
        <v>0.47162500000000002</v>
      </c>
      <c r="AC2693" s="14">
        <v>71</v>
      </c>
      <c r="AD2693" s="521">
        <v>0.48684499999999997</v>
      </c>
      <c r="AE2693" s="14">
        <v>78</v>
      </c>
      <c r="AF2693" s="521">
        <v>0.67294000000000009</v>
      </c>
      <c r="AG2693">
        <v>97</v>
      </c>
      <c r="AH2693" s="521">
        <v>0.639845</v>
      </c>
      <c r="AI2693">
        <v>104</v>
      </c>
      <c r="AJ2693" s="521">
        <v>0.64949499999999993</v>
      </c>
      <c r="AK2693">
        <v>118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4"/>
  <sheetViews>
    <sheetView topLeftCell="D1" workbookViewId="0">
      <selection activeCell="AE4" sqref="AE4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171</v>
      </c>
      <c r="Q2" s="134"/>
      <c r="R2" s="134"/>
      <c r="S2" s="134"/>
      <c r="Z2" s="14" t="s">
        <v>792</v>
      </c>
    </row>
    <row r="3" spans="1:29">
      <c r="A3" s="14"/>
      <c r="B3" s="14"/>
      <c r="C3" s="14"/>
      <c r="D3" s="14"/>
      <c r="E3" s="523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170</v>
      </c>
      <c r="T3" s="131" t="s">
        <v>172</v>
      </c>
      <c r="U3" s="266" t="s">
        <v>802</v>
      </c>
      <c r="V3" t="s">
        <v>172</v>
      </c>
      <c r="W3" t="s">
        <v>173</v>
      </c>
      <c r="X3" t="s">
        <v>170</v>
      </c>
      <c r="Z3" s="14" t="s">
        <v>793</v>
      </c>
    </row>
    <row r="4" spans="1:29">
      <c r="A4" s="14"/>
      <c r="B4" s="14"/>
      <c r="C4" s="14"/>
      <c r="D4" s="14"/>
      <c r="E4" s="524" t="s">
        <v>895</v>
      </c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174</v>
      </c>
      <c r="G5" s="14">
        <v>3</v>
      </c>
      <c r="H5" s="14">
        <v>4</v>
      </c>
      <c r="I5" s="14">
        <v>5</v>
      </c>
      <c r="J5" s="14">
        <v>6</v>
      </c>
      <c r="K5" s="14" t="s">
        <v>175</v>
      </c>
      <c r="L5" s="6" t="s">
        <v>0</v>
      </c>
      <c r="M5" s="129" t="s">
        <v>803</v>
      </c>
      <c r="N5" s="402" t="s">
        <v>804</v>
      </c>
      <c r="O5" s="402" t="s">
        <v>805</v>
      </c>
      <c r="P5" s="402" t="s">
        <v>806</v>
      </c>
      <c r="Q5" s="402" t="s">
        <v>807</v>
      </c>
      <c r="R5" s="402" t="s">
        <v>808</v>
      </c>
      <c r="S5" s="403" t="s">
        <v>809</v>
      </c>
      <c r="T5" s="402"/>
      <c r="U5" s="402"/>
      <c r="Z5" s="29" t="s">
        <v>794</v>
      </c>
      <c r="AA5" s="399" t="s">
        <v>148</v>
      </c>
      <c r="AB5" s="289" t="s">
        <v>795</v>
      </c>
      <c r="AC5" s="289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523">
        <f t="shared" ref="E6:E53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 t="shared" si="1"/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>
        <f>AVERAGE(M6:R6)</f>
        <v>2419.48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523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53" si="3">F7*60*1.12</f>
        <v>1878.2400000000002</v>
      </c>
      <c r="N7">
        <f t="shared" ref="N7:N53" si="4">G7*60*1.12</f>
        <v>1851.8640000000003</v>
      </c>
      <c r="O7">
        <f t="shared" ref="O7:O53" si="5">H7*60*1.12</f>
        <v>1705.3680000000002</v>
      </c>
      <c r="P7">
        <f t="shared" ref="P7:P53" si="6">I7*60*1.12</f>
        <v>1681.1760000000002</v>
      </c>
      <c r="Q7">
        <f t="shared" ref="Q7:Q53" si="7">J7*60*1.12</f>
        <v>1548.7920000000001</v>
      </c>
      <c r="R7">
        <f t="shared" ref="R7:R53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523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523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523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523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523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523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523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523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523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523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523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523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523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523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523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523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523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523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523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 s="132">
        <f t="shared" si="9"/>
        <v>2.1658775786269877</v>
      </c>
      <c r="U26" s="132">
        <f t="shared" si="10"/>
        <v>1.1221200175208064</v>
      </c>
      <c r="V26" s="132">
        <f t="shared" si="11"/>
        <v>2.1658775786269877</v>
      </c>
      <c r="W26" s="132">
        <f t="shared" si="12"/>
        <v>1.0132099351368455</v>
      </c>
      <c r="X26" s="132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523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 s="132">
        <f t="shared" si="9"/>
        <v>2.1174603174603175</v>
      </c>
      <c r="U27" s="132">
        <f t="shared" si="10"/>
        <v>1.1488995215311004</v>
      </c>
      <c r="V27" s="132">
        <f t="shared" si="11"/>
        <v>2.1174603174603175</v>
      </c>
      <c r="W27" s="132">
        <f t="shared" si="12"/>
        <v>0.98032171143953628</v>
      </c>
      <c r="X27" s="132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523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 s="132">
        <f t="shared" si="9"/>
        <v>4.0850831742568863</v>
      </c>
      <c r="U28" s="132">
        <f t="shared" si="10"/>
        <v>2.007773756869053</v>
      </c>
      <c r="V28" s="132">
        <f t="shared" si="11"/>
        <v>4.0850831742568863</v>
      </c>
      <c r="W28" s="132">
        <f t="shared" si="12"/>
        <v>1.3730522456461962</v>
      </c>
      <c r="X28" s="132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523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 s="132">
        <f t="shared" si="9"/>
        <v>1.5638683319486868</v>
      </c>
      <c r="U29" s="132">
        <f t="shared" si="10"/>
        <v>1.2138222367421787</v>
      </c>
      <c r="V29" s="132">
        <f t="shared" si="11"/>
        <v>1.5638683319486868</v>
      </c>
      <c r="W29" s="132">
        <f t="shared" si="12"/>
        <v>1.1112396462663159</v>
      </c>
      <c r="X29" s="132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523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 s="132">
        <f t="shared" si="9"/>
        <v>2.1518626174100377</v>
      </c>
      <c r="U30" s="132">
        <f t="shared" si="10"/>
        <v>1.4204502059875723</v>
      </c>
      <c r="V30" s="132">
        <f t="shared" si="11"/>
        <v>2.1518626174100377</v>
      </c>
      <c r="W30" s="132">
        <f t="shared" si="12"/>
        <v>1.4597604495143439</v>
      </c>
      <c r="X30" s="132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523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 s="132">
        <f t="shared" si="9"/>
        <v>2.8269042996555025</v>
      </c>
      <c r="U31" s="132">
        <f t="shared" si="10"/>
        <v>1.8230040295354988</v>
      </c>
      <c r="V31" s="132">
        <f t="shared" si="11"/>
        <v>2.8269042996555025</v>
      </c>
      <c r="W31" s="132">
        <f t="shared" si="12"/>
        <v>1.4068868934817202</v>
      </c>
      <c r="X31" s="132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523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 s="132">
        <f t="shared" si="9"/>
        <v>1.9762607549951794</v>
      </c>
      <c r="U32" s="132">
        <f t="shared" si="10"/>
        <v>1.3658136800121468</v>
      </c>
      <c r="V32" s="132">
        <f t="shared" si="11"/>
        <v>1.9762607549951794</v>
      </c>
      <c r="W32" s="132">
        <f t="shared" si="12"/>
        <v>1.0767886004736271</v>
      </c>
      <c r="X32" s="1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523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 s="132">
        <f t="shared" si="9"/>
        <v>2.8161939738653992</v>
      </c>
      <c r="U33" s="132">
        <f t="shared" si="10"/>
        <v>1.7421456683848369</v>
      </c>
      <c r="V33" s="132">
        <f t="shared" si="11"/>
        <v>2.8161939738653992</v>
      </c>
      <c r="W33" s="132">
        <f t="shared" si="12"/>
        <v>1.4569381189681956</v>
      </c>
      <c r="X33" s="132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523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 s="132">
        <f t="shared" si="9"/>
        <v>1.6275229389330952</v>
      </c>
      <c r="U34" s="132">
        <f t="shared" si="10"/>
        <v>1.0896805891539123</v>
      </c>
      <c r="V34" s="132">
        <f t="shared" si="11"/>
        <v>1.6275229389330952</v>
      </c>
      <c r="W34" s="132">
        <f t="shared" si="12"/>
        <v>0.94764957332287747</v>
      </c>
      <c r="X34" s="132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523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 s="132">
        <f t="shared" si="9"/>
        <v>0.76899288473525151</v>
      </c>
      <c r="U35" s="132">
        <f t="shared" si="10"/>
        <v>0.77049078829241513</v>
      </c>
      <c r="V35" s="132">
        <f t="shared" si="11"/>
        <v>0.76899288473525151</v>
      </c>
      <c r="W35" s="132">
        <f t="shared" si="12"/>
        <v>0.75758567418894096</v>
      </c>
      <c r="X35" s="132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523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523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523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523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523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523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523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523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523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523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176</v>
      </c>
      <c r="B46" s="14">
        <v>2012</v>
      </c>
      <c r="C46" s="14">
        <v>25.81</v>
      </c>
      <c r="D46" s="14">
        <v>2012</v>
      </c>
      <c r="E46" s="523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176</v>
      </c>
      <c r="B47" s="14">
        <v>2013</v>
      </c>
      <c r="C47" s="14">
        <v>24.14</v>
      </c>
      <c r="D47" s="14">
        <v>2013</v>
      </c>
      <c r="E47" s="523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191</v>
      </c>
      <c r="B48" s="14">
        <v>2014</v>
      </c>
      <c r="C48" s="14">
        <v>30.65</v>
      </c>
      <c r="D48" s="14">
        <v>2014</v>
      </c>
      <c r="E48" s="523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 t="shared" ref="T48:T53" si="17"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203</v>
      </c>
      <c r="B49" s="14">
        <v>2015</v>
      </c>
      <c r="C49" s="14">
        <v>21.39</v>
      </c>
      <c r="D49" s="14">
        <v>2015</v>
      </c>
      <c r="E49" s="523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2">
        <f>MAX(M49:R49)</f>
        <v>2905.7280000000005</v>
      </c>
      <c r="T49">
        <f t="shared" si="17"/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203</v>
      </c>
      <c r="B50" s="14">
        <v>2016</v>
      </c>
      <c r="C50" s="14">
        <v>30.32</v>
      </c>
      <c r="D50" s="14">
        <v>2016</v>
      </c>
      <c r="E50" s="523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si="3"/>
        <v>1913.8560000000002</v>
      </c>
      <c r="N50">
        <f t="shared" si="4"/>
        <v>3157.7280000000005</v>
      </c>
      <c r="O50">
        <f t="shared" si="5"/>
        <v>3269.28</v>
      </c>
      <c r="P50">
        <f t="shared" si="6"/>
        <v>4365.9840000000004</v>
      </c>
      <c r="Q50">
        <f t="shared" si="7"/>
        <v>5055.456000000001</v>
      </c>
      <c r="R50">
        <f t="shared" si="8"/>
        <v>5296.7040000000006</v>
      </c>
      <c r="S50" s="132">
        <f>MAX(M50:R50)</f>
        <v>5296.7040000000006</v>
      </c>
      <c r="T50">
        <f t="shared" si="17"/>
        <v>2.7675561797752808</v>
      </c>
      <c r="U50">
        <f t="shared" si="10"/>
        <v>1.6201438848920864</v>
      </c>
      <c r="V50">
        <f>R50/M50</f>
        <v>2.7675561797752808</v>
      </c>
      <c r="W50">
        <f>R50/P50</f>
        <v>1.213175311682315</v>
      </c>
      <c r="X50">
        <f>(MAX(M50:R50)/1000)</f>
        <v>5.296704000000001</v>
      </c>
      <c r="Z50" s="14">
        <f t="shared" si="14"/>
        <v>3382.8480000000004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203</v>
      </c>
      <c r="B51" s="14">
        <v>2017</v>
      </c>
      <c r="C51" s="14">
        <v>15.93</v>
      </c>
      <c r="D51" s="14">
        <v>2017</v>
      </c>
      <c r="E51" s="523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 t="shared" si="3"/>
        <v>1196.8320000000001</v>
      </c>
      <c r="N51">
        <f t="shared" si="4"/>
        <v>2078.4960000000001</v>
      </c>
      <c r="O51">
        <f t="shared" si="5"/>
        <v>2843.2320000000009</v>
      </c>
      <c r="P51">
        <f t="shared" si="6"/>
        <v>4104.576</v>
      </c>
      <c r="Q51">
        <f t="shared" si="7"/>
        <v>4794.0480000000007</v>
      </c>
      <c r="R51">
        <f t="shared" si="8"/>
        <v>5356.5119999999997</v>
      </c>
      <c r="S51" s="132">
        <f>MAX(M51:R51)</f>
        <v>5356.5119999999997</v>
      </c>
      <c r="T51">
        <f t="shared" si="17"/>
        <v>4.4755755193711391</v>
      </c>
      <c r="U51">
        <f t="shared" si="10"/>
        <v>1.8839517844481204</v>
      </c>
      <c r="V51">
        <f>R51/M51</f>
        <v>4.4755755193711391</v>
      </c>
      <c r="W51">
        <f>R51/P51</f>
        <v>1.3050098231827112</v>
      </c>
      <c r="X51">
        <f>(MAX(M51:R51)/1000)</f>
        <v>5.3565119999999995</v>
      </c>
      <c r="Z51" s="14">
        <f t="shared" si="14"/>
        <v>4159.6799999999994</v>
      </c>
      <c r="AA51">
        <f t="shared" si="15"/>
        <v>3382.8480000000004</v>
      </c>
      <c r="AB51">
        <f t="shared" si="16"/>
        <v>2.7675561797752808</v>
      </c>
    </row>
    <row r="52" spans="1:28">
      <c r="A52" s="402" t="s">
        <v>203</v>
      </c>
      <c r="B52" s="14">
        <v>2018</v>
      </c>
      <c r="C52" s="14">
        <v>25.61</v>
      </c>
      <c r="D52" s="14">
        <v>2018</v>
      </c>
      <c r="E52" s="523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 t="shared" si="3"/>
        <v>1691.4240000000002</v>
      </c>
      <c r="N52">
        <f t="shared" si="4"/>
        <v>1936.7040000000002</v>
      </c>
      <c r="O52">
        <f t="shared" si="5"/>
        <v>2066.4</v>
      </c>
      <c r="P52">
        <f t="shared" si="6"/>
        <v>1887.6480000000004</v>
      </c>
      <c r="Q52">
        <f t="shared" si="7"/>
        <v>2034.8160000000005</v>
      </c>
      <c r="R52">
        <f t="shared" si="8"/>
        <v>2081.1840000000002</v>
      </c>
      <c r="S52" s="132">
        <f>MAX(M52:R52)</f>
        <v>2081.1840000000002</v>
      </c>
      <c r="T52">
        <f t="shared" si="17"/>
        <v>1.2304330552244735</v>
      </c>
      <c r="U52">
        <f t="shared" si="10"/>
        <v>1.0071544715447156</v>
      </c>
      <c r="V52">
        <f>R52/M52</f>
        <v>1.2304330552244735</v>
      </c>
      <c r="W52">
        <f>R52/P52</f>
        <v>1.1025275898896403</v>
      </c>
      <c r="X52">
        <f>(MAX(M52:R52)/1000)</f>
        <v>2.0811840000000004</v>
      </c>
      <c r="Z52" s="14">
        <f>R52-M52</f>
        <v>389.76</v>
      </c>
      <c r="AA52">
        <f>(R51-M51)</f>
        <v>4159.6799999999994</v>
      </c>
      <c r="AB52">
        <f>R51/M51</f>
        <v>4.4755755193711391</v>
      </c>
    </row>
    <row r="53" spans="1:28">
      <c r="A53" s="402" t="s">
        <v>891</v>
      </c>
      <c r="B53" s="14">
        <v>2019</v>
      </c>
      <c r="D53" s="14">
        <v>2019</v>
      </c>
      <c r="E53" s="523">
        <f t="shared" si="0"/>
        <v>53.248333333333335</v>
      </c>
      <c r="F53" s="14">
        <v>29.54</v>
      </c>
      <c r="G53" s="14">
        <v>45.14</v>
      </c>
      <c r="H53" s="14">
        <v>55.74</v>
      </c>
      <c r="I53" s="14">
        <v>51.09</v>
      </c>
      <c r="J53" s="14">
        <v>66.77</v>
      </c>
      <c r="K53" s="14">
        <v>71.209999999999994</v>
      </c>
      <c r="L53" s="14">
        <v>2019</v>
      </c>
      <c r="M53">
        <f t="shared" si="3"/>
        <v>1985.088</v>
      </c>
      <c r="N53">
        <f t="shared" si="4"/>
        <v>3033.4080000000004</v>
      </c>
      <c r="O53">
        <f t="shared" si="5"/>
        <v>3745.7280000000005</v>
      </c>
      <c r="P53">
        <f t="shared" si="6"/>
        <v>3433.2480000000005</v>
      </c>
      <c r="Q53">
        <f t="shared" si="7"/>
        <v>4486.9440000000004</v>
      </c>
      <c r="R53">
        <f t="shared" si="8"/>
        <v>4785.3119999999999</v>
      </c>
      <c r="S53" s="132">
        <f>MAX(M53:R53)</f>
        <v>4785.3119999999999</v>
      </c>
      <c r="T53">
        <f t="shared" si="17"/>
        <v>2.4106296547054842</v>
      </c>
      <c r="U53">
        <f t="shared" ref="U53" si="18">R53/O53</f>
        <v>1.2775385719411552</v>
      </c>
      <c r="V53">
        <f>R53/M53</f>
        <v>2.4106296547054842</v>
      </c>
      <c r="W53">
        <f>R53/P53</f>
        <v>1.3938148365629279</v>
      </c>
      <c r="X53">
        <f>(MAX(M53:R53)/1000)</f>
        <v>4.7853120000000002</v>
      </c>
      <c r="Z53" s="14">
        <f>R53-M53</f>
        <v>2800.2240000000002</v>
      </c>
      <c r="AA53">
        <f>(R52-M52)</f>
        <v>389.76</v>
      </c>
      <c r="AB53">
        <f>R52/M52</f>
        <v>1.2304330552244735</v>
      </c>
    </row>
    <row r="54" spans="1:28">
      <c r="F54" s="14"/>
      <c r="G54" s="14"/>
      <c r="H54" s="14"/>
      <c r="I54" s="14"/>
      <c r="J54" s="14"/>
      <c r="K54" s="14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P354"/>
  <sheetViews>
    <sheetView zoomScale="85" zoomScaleNormal="85" workbookViewId="0">
      <selection activeCell="AU59" sqref="AU59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23" customWidth="1"/>
    <col min="34" max="34" width="12.7109375" style="417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370</v>
      </c>
      <c r="S1" s="29"/>
      <c r="T1" s="29"/>
      <c r="U1" s="29"/>
      <c r="V1" s="24" t="s">
        <v>788</v>
      </c>
      <c r="W1" s="29"/>
      <c r="X1" s="29"/>
      <c r="Y1" s="29"/>
      <c r="AF1" s="229" t="s">
        <v>371</v>
      </c>
      <c r="AL1" s="221" t="s">
        <v>357</v>
      </c>
      <c r="AP1" s="486"/>
      <c r="AR1" s="221" t="s">
        <v>357</v>
      </c>
    </row>
    <row r="2" spans="1:68" ht="20.25">
      <c r="D2" s="14" t="s">
        <v>150</v>
      </c>
      <c r="S2" s="395" t="s">
        <v>3</v>
      </c>
      <c r="T2" s="395" t="s">
        <v>30</v>
      </c>
      <c r="U2" s="395" t="s">
        <v>31</v>
      </c>
      <c r="V2" s="395" t="s">
        <v>273</v>
      </c>
      <c r="W2" s="395" t="s">
        <v>33</v>
      </c>
      <c r="X2" s="395" t="s">
        <v>4</v>
      </c>
      <c r="Y2" s="395"/>
      <c r="AL2" s="245" t="s">
        <v>318</v>
      </c>
      <c r="AM2" s="246">
        <v>5</v>
      </c>
      <c r="AN2" s="246"/>
      <c r="AO2" s="246"/>
      <c r="AP2" s="486"/>
      <c r="AQ2" s="486"/>
    </row>
    <row r="3" spans="1:68" ht="20.25">
      <c r="D3" s="14" t="s">
        <v>135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319</v>
      </c>
      <c r="AM3" s="248">
        <v>0.5</v>
      </c>
      <c r="AN3" s="248"/>
      <c r="AO3" s="248"/>
      <c r="AP3" s="489">
        <v>2018</v>
      </c>
      <c r="AQ3" s="489">
        <v>2006</v>
      </c>
    </row>
    <row r="4" spans="1:68" ht="2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19" t="s">
        <v>268</v>
      </c>
      <c r="M4" s="219" t="s">
        <v>269</v>
      </c>
      <c r="R4" s="214"/>
      <c r="S4" s="223"/>
      <c r="T4" s="223"/>
      <c r="U4" s="223"/>
      <c r="V4" s="223"/>
      <c r="W4" s="223"/>
      <c r="X4" s="224"/>
      <c r="Y4" s="224" t="s">
        <v>284</v>
      </c>
      <c r="Z4" s="220"/>
      <c r="AA4" s="220"/>
      <c r="AB4" s="220"/>
      <c r="AC4" s="220"/>
      <c r="AD4" s="220"/>
      <c r="AE4" s="220"/>
      <c r="AF4" s="220"/>
      <c r="AG4" s="424"/>
      <c r="AH4" s="418"/>
      <c r="AI4" s="220"/>
      <c r="AJ4" s="220"/>
      <c r="AK4" s="241" t="s">
        <v>306</v>
      </c>
      <c r="AL4" s="240"/>
      <c r="AM4" s="240"/>
      <c r="AN4" s="488" t="s">
        <v>45</v>
      </c>
      <c r="AO4" s="488" t="s">
        <v>45</v>
      </c>
      <c r="AP4" s="488" t="s">
        <v>45</v>
      </c>
      <c r="AQ4" s="488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146</v>
      </c>
      <c r="S5" s="223"/>
      <c r="T5" s="223"/>
      <c r="U5" s="225" t="s">
        <v>147</v>
      </c>
      <c r="V5" s="225"/>
      <c r="W5" s="225"/>
      <c r="X5" s="224"/>
      <c r="Y5" s="224" t="s">
        <v>279</v>
      </c>
      <c r="Z5" s="221" t="s">
        <v>270</v>
      </c>
      <c r="AA5" s="221" t="s">
        <v>380</v>
      </c>
      <c r="AB5" s="221"/>
      <c r="AC5" s="221"/>
      <c r="AD5" s="221"/>
      <c r="AE5" s="221" t="s">
        <v>282</v>
      </c>
      <c r="AF5" s="221" t="s">
        <v>282</v>
      </c>
      <c r="AG5" s="425" t="s">
        <v>310</v>
      </c>
      <c r="AH5" s="419" t="s">
        <v>377</v>
      </c>
      <c r="AI5" s="221"/>
      <c r="AJ5" s="221" t="s">
        <v>373</v>
      </c>
      <c r="AK5" s="241" t="s">
        <v>356</v>
      </c>
      <c r="AL5" s="241" t="s">
        <v>180</v>
      </c>
      <c r="AM5" s="241"/>
      <c r="AN5" s="487" t="s">
        <v>868</v>
      </c>
      <c r="AO5" s="487" t="s">
        <v>868</v>
      </c>
      <c r="AP5" s="487" t="s">
        <v>868</v>
      </c>
      <c r="AQ5" s="487" t="s">
        <v>867</v>
      </c>
      <c r="AR5" s="238"/>
      <c r="AS5" s="239"/>
      <c r="AT5" s="221" t="s">
        <v>359</v>
      </c>
      <c r="AU5" s="143" t="s">
        <v>25</v>
      </c>
      <c r="AZ5" s="31" t="s">
        <v>271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351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280</v>
      </c>
      <c r="Z6" s="221" t="s">
        <v>142</v>
      </c>
      <c r="AA6" s="221" t="s">
        <v>56</v>
      </c>
      <c r="AB6" s="221"/>
      <c r="AC6" s="221" t="s">
        <v>204</v>
      </c>
      <c r="AD6" s="221" t="s">
        <v>383</v>
      </c>
      <c r="AE6" s="221" t="s">
        <v>283</v>
      </c>
      <c r="AF6" s="221" t="s">
        <v>283</v>
      </c>
      <c r="AG6" s="425"/>
      <c r="AH6" s="419" t="s">
        <v>376</v>
      </c>
      <c r="AI6" s="221" t="s">
        <v>378</v>
      </c>
      <c r="AJ6" s="221" t="s">
        <v>374</v>
      </c>
      <c r="AK6" s="241" t="s">
        <v>305</v>
      </c>
      <c r="AL6" s="481" t="s">
        <v>307</v>
      </c>
      <c r="AM6" s="241"/>
      <c r="AN6" s="290"/>
      <c r="AO6" s="290"/>
      <c r="AP6" s="290" t="s">
        <v>352</v>
      </c>
      <c r="AQ6" s="290" t="s">
        <v>352</v>
      </c>
      <c r="AR6" s="485" t="s">
        <v>307</v>
      </c>
      <c r="AS6" s="239"/>
      <c r="AT6" s="221"/>
      <c r="AU6" s="434"/>
      <c r="AV6" s="434"/>
      <c r="AW6" s="437"/>
      <c r="AX6" s="129" t="s">
        <v>355</v>
      </c>
      <c r="AY6" s="129" t="s">
        <v>355</v>
      </c>
      <c r="BG6" s="14" t="s">
        <v>360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366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30">
        <v>7</v>
      </c>
      <c r="Y7" s="224" t="s">
        <v>281</v>
      </c>
      <c r="Z7" s="221"/>
      <c r="AA7" s="221" t="s">
        <v>381</v>
      </c>
      <c r="AB7" s="221" t="s">
        <v>382</v>
      </c>
      <c r="AC7" s="221" t="s">
        <v>209</v>
      </c>
      <c r="AD7" s="221" t="s">
        <v>26</v>
      </c>
      <c r="AE7" s="425" t="s">
        <v>822</v>
      </c>
      <c r="AF7" s="221" t="s">
        <v>285</v>
      </c>
      <c r="AG7" s="425" t="s">
        <v>295</v>
      </c>
      <c r="AH7" s="419"/>
      <c r="AI7" s="221" t="s">
        <v>379</v>
      </c>
      <c r="AJ7" s="221"/>
      <c r="AK7" s="144"/>
      <c r="AL7" s="481" t="s">
        <v>308</v>
      </c>
      <c r="AM7" s="241" t="s">
        <v>309</v>
      </c>
      <c r="AN7" s="290"/>
      <c r="AO7" s="290"/>
      <c r="AP7" s="290" t="s">
        <v>869</v>
      </c>
      <c r="AQ7" s="290" t="s">
        <v>45</v>
      </c>
      <c r="AR7" s="485" t="s">
        <v>308</v>
      </c>
      <c r="AS7" s="239" t="s">
        <v>871</v>
      </c>
      <c r="AT7" s="221" t="s">
        <v>304</v>
      </c>
      <c r="AU7" s="435" t="s">
        <v>823</v>
      </c>
      <c r="AV7" s="435" t="s">
        <v>824</v>
      </c>
      <c r="AW7" s="438" t="s">
        <v>194</v>
      </c>
      <c r="AX7" s="129" t="s">
        <v>204</v>
      </c>
      <c r="AY7" s="129" t="s">
        <v>180</v>
      </c>
      <c r="AZ7" s="143" t="s">
        <v>272</v>
      </c>
      <c r="BA7" s="143" t="s">
        <v>272</v>
      </c>
      <c r="BC7" s="294" t="s">
        <v>225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148</v>
      </c>
      <c r="Q8" s="24" t="s">
        <v>0</v>
      </c>
      <c r="R8" s="141" t="s">
        <v>372</v>
      </c>
      <c r="S8" s="482">
        <v>0</v>
      </c>
      <c r="T8" s="482">
        <v>20</v>
      </c>
      <c r="U8" s="396">
        <v>40</v>
      </c>
      <c r="V8" s="396">
        <v>60</v>
      </c>
      <c r="W8" s="396">
        <v>80</v>
      </c>
      <c r="X8" s="396">
        <v>100</v>
      </c>
      <c r="Y8" s="432" t="s">
        <v>818</v>
      </c>
      <c r="Z8" s="24" t="s">
        <v>121</v>
      </c>
      <c r="AA8" s="24"/>
      <c r="AB8" s="24"/>
      <c r="AC8" s="24"/>
      <c r="AD8" s="24"/>
      <c r="AE8" s="24"/>
      <c r="AF8" s="24"/>
      <c r="AG8" s="426"/>
      <c r="AH8" s="420"/>
      <c r="AI8" s="29"/>
      <c r="AJ8" s="172" t="s">
        <v>375</v>
      </c>
      <c r="AK8" s="240" t="s">
        <v>313</v>
      </c>
      <c r="AL8" s="240" t="s">
        <v>314</v>
      </c>
      <c r="AM8" s="240" t="s">
        <v>315</v>
      </c>
      <c r="AN8" s="290" t="s">
        <v>872</v>
      </c>
      <c r="AO8" s="290" t="s">
        <v>873</v>
      </c>
      <c r="AP8" s="492" t="s">
        <v>311</v>
      </c>
      <c r="AQ8" s="492" t="s">
        <v>311</v>
      </c>
      <c r="AR8" s="238" t="s">
        <v>312</v>
      </c>
      <c r="AS8" s="238" t="s">
        <v>871</v>
      </c>
      <c r="AT8" s="24" t="s">
        <v>358</v>
      </c>
      <c r="AU8" s="171"/>
      <c r="AV8" s="171"/>
      <c r="AX8"/>
      <c r="AY8"/>
      <c r="BC8" s="24" t="s">
        <v>353</v>
      </c>
      <c r="BE8" s="280" t="s">
        <v>354</v>
      </c>
      <c r="BF8" s="14" t="s">
        <v>0</v>
      </c>
      <c r="BG8" s="14" t="s">
        <v>360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39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39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39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39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39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40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39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39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39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39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39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39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39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39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39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226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226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226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226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226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226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226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226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226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226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39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 ht="14.25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39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874</v>
      </c>
      <c r="AR37" s="14" t="s">
        <v>870</v>
      </c>
      <c r="AS37" s="27" t="s">
        <v>874</v>
      </c>
      <c r="AT37" s="556" t="s">
        <v>1013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7">
        <f t="shared" ref="AG38:AG55" si="5">W38*5-(AY38*2*0.5)</f>
        <v>189.50835649999999</v>
      </c>
      <c r="AH38" s="417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98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286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5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8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7">
        <f t="shared" si="5"/>
        <v>189.76833099999999</v>
      </c>
      <c r="AH39" s="417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98">
        <f t="shared" ref="AP39:AP40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287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7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8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7">
        <f t="shared" si="5"/>
        <v>80.179763999999992</v>
      </c>
      <c r="AH40" s="417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98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288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ref="AY40:AY52" si="19">AX40*1000/1.12/60</f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7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8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7">
        <f t="shared" si="5"/>
        <v>167.94445949999999</v>
      </c>
      <c r="AH41" s="417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98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289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9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7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8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7">
        <f t="shared" si="5"/>
        <v>403.190247</v>
      </c>
      <c r="AH42" s="417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98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290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9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7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8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7">
        <f t="shared" si="5"/>
        <v>231.76011499999998</v>
      </c>
      <c r="AH43" s="417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98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294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9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7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8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7">
        <f t="shared" si="5"/>
        <v>143.25959449999999</v>
      </c>
      <c r="AH44" s="417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98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291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9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7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8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7">
        <f t="shared" si="5"/>
        <v>150.08264600000001</v>
      </c>
      <c r="AH45" s="417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98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292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9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7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8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7">
        <f t="shared" si="5"/>
        <v>156.44318000000001</v>
      </c>
      <c r="AH46" s="417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98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296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9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7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8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7">
        <f t="shared" si="5"/>
        <v>377.44007049999999</v>
      </c>
      <c r="AH47" s="417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98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297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9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7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8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7">
        <f t="shared" si="5"/>
        <v>229.77768</v>
      </c>
      <c r="AH48" s="417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98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298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9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7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8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7">
        <f t="shared" si="5"/>
        <v>83.618581500000019</v>
      </c>
      <c r="AH49" s="417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98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299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 t="shared" si="19"/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7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8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7">
        <f t="shared" si="5"/>
        <v>145.47020000000001</v>
      </c>
      <c r="AH50" s="417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98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300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9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7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8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7">
        <f t="shared" si="5"/>
        <v>245.71215999999998</v>
      </c>
      <c r="AH51" s="417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98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301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9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7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8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7">
        <f t="shared" si="5"/>
        <v>130.78004800000002</v>
      </c>
      <c r="AH52" s="417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6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98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302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 t="shared" si="19"/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7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12" t="s">
        <v>138</v>
      </c>
      <c r="M53" s="513" t="s">
        <v>138</v>
      </c>
      <c r="N53" s="280" t="s">
        <v>142</v>
      </c>
      <c r="P53" s="226">
        <f t="shared" si="18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7">
        <f t="shared" si="5"/>
        <v>86.398387499999998</v>
      </c>
      <c r="AH53" s="417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>AY53*2</f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98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293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7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499" t="s">
        <v>138</v>
      </c>
      <c r="F54" s="500" t="s">
        <v>139</v>
      </c>
      <c r="L54" s="510" t="s">
        <v>268</v>
      </c>
      <c r="M54" s="514" t="s">
        <v>269</v>
      </c>
      <c r="N54" s="280" t="s">
        <v>45</v>
      </c>
      <c r="P54" s="226">
        <f t="shared" si="18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7">
        <f t="shared" si="5"/>
        <v>175.12664000000001</v>
      </c>
      <c r="AH54" s="417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98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303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7">
        <f t="shared" si="5"/>
        <v>376.15000000000003</v>
      </c>
      <c r="AH55" s="417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0</v>
      </c>
      <c r="AL55" s="242">
        <f>MIN((AK55*0.5039+31.994),MAX(S55:X55))</f>
        <v>31.994</v>
      </c>
      <c r="AM55" s="242">
        <f t="shared" si="8"/>
        <v>159.97</v>
      </c>
      <c r="AN55" s="242"/>
      <c r="AO55" s="242"/>
      <c r="AP55" s="498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361</v>
      </c>
      <c r="AU55" s="14">
        <v>0.59099999999999997</v>
      </c>
      <c r="AV55" s="14">
        <v>0.72399999999999998</v>
      </c>
      <c r="AW55" s="127">
        <v>100</v>
      </c>
      <c r="AX55" s="14"/>
      <c r="AY55">
        <f t="shared" ref="AY55:AY57" si="23">AX55*1000/1.12/60</f>
        <v>0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8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7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98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6" t="s">
        <v>821</v>
      </c>
      <c r="AU56" s="14">
        <v>0.33400000000000002</v>
      </c>
      <c r="AV56" s="14">
        <v>0.34599999999999997</v>
      </c>
      <c r="AW56" s="127">
        <v>98</v>
      </c>
      <c r="AY56">
        <f t="shared" si="23"/>
        <v>0</v>
      </c>
      <c r="BA56" s="14">
        <f>ABS(R56-X56)/X56</f>
        <v>0.54209007652741181</v>
      </c>
      <c r="BD56" s="14">
        <v>2017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7">
        <f t="shared" si="6"/>
        <v>80</v>
      </c>
      <c r="AJ57" s="142">
        <f t="shared" si="7"/>
        <v>-3.4610000000000021</v>
      </c>
      <c r="AK57" s="242">
        <f>AY57*2</f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98">
        <f>AP29</f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6" t="s">
        <v>820</v>
      </c>
      <c r="AU57" s="14">
        <v>0.42</v>
      </c>
      <c r="AV57" s="14">
        <v>0.28100000000000003</v>
      </c>
      <c r="AW57" s="127">
        <v>97</v>
      </c>
      <c r="AY57">
        <f t="shared" si="23"/>
        <v>0</v>
      </c>
      <c r="BD57" s="14">
        <v>2018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>
        <f>AVERAGE(S58:X58)</f>
        <v>53.248333333333335</v>
      </c>
      <c r="Q58" s="14">
        <v>2019</v>
      </c>
      <c r="S58" s="14">
        <v>29.54</v>
      </c>
      <c r="T58" s="14">
        <v>45.14</v>
      </c>
      <c r="U58" s="14">
        <v>55.74</v>
      </c>
      <c r="V58" s="14">
        <v>51.09</v>
      </c>
      <c r="W58" s="14">
        <v>66.77</v>
      </c>
      <c r="X58" s="14">
        <v>71.209999999999994</v>
      </c>
      <c r="Y58" s="14">
        <v>100</v>
      </c>
      <c r="AG58" s="14"/>
      <c r="AH58" s="14"/>
      <c r="AL58" s="242">
        <f>MIN((AK58*0.5039+31.994),MAX(S58:X58))</f>
        <v>31.994</v>
      </c>
      <c r="AR58" s="29">
        <f>AQ58*0.387+34.063</f>
        <v>34.063000000000002</v>
      </c>
      <c r="AS58" s="243">
        <f>AP58*0.387+34.063</f>
        <v>34.063000000000002</v>
      </c>
      <c r="AT58" s="29" t="s">
        <v>1012</v>
      </c>
      <c r="BD58" s="14">
        <v>2019</v>
      </c>
      <c r="BG58" s="14">
        <f t="shared" si="11"/>
        <v>41.669999999999995</v>
      </c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274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8">
        <f>AVERAGE(AG38:AG54)</f>
        <v>187.43885064705884</v>
      </c>
      <c r="AH64" s="421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317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4">AVERAGE(AK46:AK54)</f>
        <v>109.47054666666666</v>
      </c>
      <c r="AL65" s="24">
        <f t="shared" si="24"/>
        <v>50.605360607999998</v>
      </c>
      <c r="AM65" s="141">
        <f t="shared" si="24"/>
        <v>198.29152970666667</v>
      </c>
      <c r="AN65" s="141"/>
      <c r="AO65" s="141"/>
      <c r="AP65" s="141"/>
      <c r="AQ65" s="244">
        <f t="shared" si="24"/>
        <v>43.555555555555557</v>
      </c>
      <c r="AR65" s="244">
        <f t="shared" si="24"/>
        <v>42.581829999999997</v>
      </c>
      <c r="AS65" s="244">
        <f t="shared" si="24"/>
        <v>42.456211111111109</v>
      </c>
      <c r="AT65" s="221" t="s">
        <v>316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276</v>
      </c>
      <c r="R66" s="232" t="s">
        <v>275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29"/>
      <c r="AH66" s="422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277</v>
      </c>
      <c r="S67" s="233">
        <f t="shared" ref="S67:X67" si="25">S64*5</f>
        <v>140.72152394117646</v>
      </c>
      <c r="T67" s="233">
        <f t="shared" si="25"/>
        <v>171.72033055882352</v>
      </c>
      <c r="U67" s="233">
        <f t="shared" si="25"/>
        <v>200.95921720588234</v>
      </c>
      <c r="V67" s="233">
        <f t="shared" si="25"/>
        <v>218.72748367647063</v>
      </c>
      <c r="W67" s="233">
        <f t="shared" si="25"/>
        <v>239.0681847647059</v>
      </c>
      <c r="X67" s="233">
        <f t="shared" si="25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29"/>
      <c r="AH67" s="422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278</v>
      </c>
      <c r="S68" s="233">
        <f t="shared" ref="S68:X68" si="26" xml:space="preserve"> S67-S66</f>
        <v>140.72152394117646</v>
      </c>
      <c r="T68" s="233">
        <f t="shared" si="26"/>
        <v>161.72033055882352</v>
      </c>
      <c r="U68" s="233">
        <f t="shared" si="26"/>
        <v>180.95921720588234</v>
      </c>
      <c r="V68" s="233">
        <f t="shared" si="26"/>
        <v>188.72748367647063</v>
      </c>
      <c r="W68" s="233">
        <f t="shared" si="26"/>
        <v>199.0681847647059</v>
      </c>
      <c r="X68" s="233">
        <f t="shared" si="26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29"/>
      <c r="AH68" s="422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5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399">
        <v>2017</v>
      </c>
      <c r="BL81" s="399">
        <v>2018</v>
      </c>
      <c r="BM81" s="229">
        <v>2019</v>
      </c>
    </row>
    <row r="82" spans="1:65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43">
        <v>17.8</v>
      </c>
      <c r="BL82" s="443">
        <v>25.17</v>
      </c>
    </row>
    <row r="83" spans="1:65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43">
        <v>30.93</v>
      </c>
      <c r="BL83" s="443">
        <v>28.82</v>
      </c>
    </row>
    <row r="84" spans="1:65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43">
        <v>42.13</v>
      </c>
      <c r="BL84" s="443">
        <v>30.75</v>
      </c>
    </row>
    <row r="85" spans="1:65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43">
        <v>61.08</v>
      </c>
      <c r="BL85" s="443">
        <v>28.09</v>
      </c>
    </row>
    <row r="86" spans="1:65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43">
        <v>71.34</v>
      </c>
      <c r="BL86" s="443">
        <v>30.28</v>
      </c>
    </row>
    <row r="87" spans="1:65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43">
        <v>79.709999999999994</v>
      </c>
      <c r="BL87" s="443">
        <v>30.97</v>
      </c>
    </row>
    <row r="88" spans="1:65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5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5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5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5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5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5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5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5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7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8">E100/F100</f>
        <v>7.3650175438596489E-3</v>
      </c>
      <c r="J100" s="14">
        <f t="shared" si="27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8"/>
        <v>6.966315789473685E-3</v>
      </c>
      <c r="J101" s="14">
        <f t="shared" si="27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8"/>
        <v>7.1216842105263148E-3</v>
      </c>
      <c r="J102" s="14">
        <f t="shared" si="27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8"/>
        <v>6.9210175438596498E-3</v>
      </c>
      <c r="J103" s="14">
        <f t="shared" si="27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8"/>
        <v>7.4211578947368422E-3</v>
      </c>
      <c r="J104" s="14">
        <f t="shared" si="27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8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8"/>
        <v>9.1894841269841293E-3</v>
      </c>
      <c r="J106" s="14">
        <f t="shared" ref="J106:J112" si="29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8"/>
        <v>6.6907539682539638E-3</v>
      </c>
      <c r="J107" s="14">
        <f t="shared" si="29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8"/>
        <v>9.520039682539682E-3</v>
      </c>
      <c r="J108" s="14">
        <f t="shared" si="29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8"/>
        <v>8.5395238095238094E-3</v>
      </c>
      <c r="J109" s="14">
        <f t="shared" si="29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8"/>
        <v>9.3472619047619034E-3</v>
      </c>
      <c r="J110" s="14">
        <f t="shared" si="29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8"/>
        <v>8.3269444444444458E-3</v>
      </c>
      <c r="J111" s="14">
        <f t="shared" si="29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8"/>
        <v>9.2626587301587304E-3</v>
      </c>
      <c r="J112" s="14">
        <f t="shared" si="29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30">IF(G113&lt;1,1,E114/E113*1.69-0.7)</f>
        <v>1.957838934574504</v>
      </c>
      <c r="I113" s="14">
        <f t="shared" si="28"/>
        <v>3.1564506172839508E-3</v>
      </c>
      <c r="J113" s="14">
        <f t="shared" ref="J113:J119" si="31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8"/>
        <v>4.9641049382716041E-3</v>
      </c>
      <c r="J114" s="14">
        <f t="shared" si="31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30"/>
        <v>2.9985564869645467</v>
      </c>
      <c r="I115" s="14">
        <f t="shared" si="28"/>
        <v>3.2106172839506167E-3</v>
      </c>
      <c r="J115" s="14">
        <f t="shared" si="31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8"/>
        <v>7.0264197530864195E-3</v>
      </c>
      <c r="J116" s="14">
        <f t="shared" si="31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30"/>
        <v>1.6558467918237965</v>
      </c>
      <c r="I117" s="14">
        <f t="shared" si="28"/>
        <v>4.5177777777777777E-3</v>
      </c>
      <c r="J117" s="14">
        <f t="shared" si="31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8"/>
        <v>6.2977469135802469E-3</v>
      </c>
      <c r="J118" s="14">
        <f t="shared" si="31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30"/>
        <v>1.8292612646208786</v>
      </c>
      <c r="I119" s="14">
        <f t="shared" si="28"/>
        <v>4.3037345679012356E-3</v>
      </c>
      <c r="J119" s="14">
        <f t="shared" si="31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8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8"/>
        <v>4.8275862068965511E-3</v>
      </c>
      <c r="J121" s="14">
        <f t="shared" ref="J121:J127" si="32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8"/>
        <v>8.4252873563218384E-3</v>
      </c>
      <c r="J122" s="14">
        <f t="shared" si="32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8"/>
        <v>5.3678160919540235E-3</v>
      </c>
      <c r="J123" s="14">
        <f t="shared" si="32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8"/>
        <v>8.6206896551724137E-3</v>
      </c>
      <c r="J124" s="14">
        <f t="shared" si="32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8"/>
        <v>6.8620689655172415E-3</v>
      </c>
      <c r="J125" s="14">
        <f t="shared" si="32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8"/>
        <v>8.4022988505747121E-3</v>
      </c>
      <c r="J126" s="14">
        <f t="shared" si="32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8"/>
        <v>6.9540229885057467E-3</v>
      </c>
      <c r="J127" s="14">
        <f t="shared" si="32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8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8"/>
        <v>5.9213483146067416E-3</v>
      </c>
      <c r="J129" s="14">
        <f t="shared" ref="J129:J135" si="33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8"/>
        <v>8.3483146067415727E-3</v>
      </c>
      <c r="J130" s="14">
        <f t="shared" si="33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8"/>
        <v>6.5505617977528081E-3</v>
      </c>
      <c r="J131" s="14">
        <f t="shared" si="33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8"/>
        <v>8.8764044943820224E-3</v>
      </c>
      <c r="J132" s="14">
        <f t="shared" si="33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8"/>
        <v>7.3146067415730343E-3</v>
      </c>
      <c r="J133" s="14">
        <f t="shared" si="33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8"/>
        <v>9.1011235955056179E-3</v>
      </c>
      <c r="J134" s="14">
        <f t="shared" si="33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8"/>
        <v>7.4382022471910112E-3</v>
      </c>
      <c r="J135" s="14">
        <f t="shared" si="33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8"/>
        <v>9.2134831460674149E-3</v>
      </c>
      <c r="J136" s="14">
        <f t="shared" ref="J136:J152" si="34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8"/>
        <v>5.5620555555555562E-3</v>
      </c>
      <c r="J137" s="14">
        <f t="shared" si="34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8"/>
        <v>6.6363888888888887E-3</v>
      </c>
      <c r="J138" s="14">
        <f t="shared" si="34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8"/>
        <v>5.5493888888888884E-3</v>
      </c>
      <c r="J139" s="14">
        <f t="shared" si="34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8"/>
        <v>8.3431111111111102E-3</v>
      </c>
      <c r="J140" s="14">
        <f t="shared" si="34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8"/>
        <v>6.471888888888889E-3</v>
      </c>
      <c r="J141" s="14">
        <f t="shared" si="34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8"/>
        <v>6.9116666666666667E-3</v>
      </c>
      <c r="J142" s="14">
        <f t="shared" si="34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8"/>
        <v>6.3148888888888898E-3</v>
      </c>
      <c r="J143" s="14">
        <f t="shared" si="34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8"/>
        <v>6.5613333333333322E-3</v>
      </c>
      <c r="J144" s="14">
        <f t="shared" si="34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8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8"/>
        <v>3.6717187500000001E-3</v>
      </c>
      <c r="J146" s="14">
        <f t="shared" si="34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8"/>
        <v>3.0165234375000003E-3</v>
      </c>
      <c r="J147" s="14">
        <f t="shared" si="34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8"/>
        <v>2.9333593749999998E-3</v>
      </c>
      <c r="J148" s="14">
        <f t="shared" si="34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8"/>
        <v>3.6658984375000001E-3</v>
      </c>
      <c r="J149" s="14">
        <f t="shared" si="34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8"/>
        <v>4.1192187500000005E-3</v>
      </c>
      <c r="J150" s="14">
        <f t="shared" si="34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501" customFormat="1" ht="15">
      <c r="A151" s="501">
        <v>4</v>
      </c>
      <c r="B151" s="501">
        <v>502</v>
      </c>
      <c r="C151" s="501">
        <v>2013</v>
      </c>
      <c r="D151" s="501">
        <v>40</v>
      </c>
      <c r="E151" s="503">
        <v>0.56214000000000008</v>
      </c>
      <c r="F151" s="501">
        <v>128</v>
      </c>
      <c r="G151" s="501">
        <f>E152/E151</f>
        <v>1.0566229053260752</v>
      </c>
      <c r="H151" s="501">
        <f>IF(G151&lt;1,1,E152/E151*1.69-0.7)</f>
        <v>1.0856927100010669</v>
      </c>
      <c r="I151" s="501">
        <f t="shared" ref="I151:I156" si="35">E151/F151</f>
        <v>4.3917187500000007E-3</v>
      </c>
      <c r="J151" s="501">
        <f>590*EXP(I151*258.2)</f>
        <v>1833.6509594396862</v>
      </c>
      <c r="L151" s="511"/>
      <c r="M151" s="511"/>
      <c r="T151" s="509"/>
      <c r="V151" s="509"/>
      <c r="AG151" s="504"/>
      <c r="AH151" s="505"/>
      <c r="AW151" s="506">
        <v>1982</v>
      </c>
      <c r="AX151" s="501">
        <v>2</v>
      </c>
      <c r="AY151" s="501">
        <v>4</v>
      </c>
      <c r="AZ151" s="501">
        <v>27.497499999999999</v>
      </c>
      <c r="BA151" s="501">
        <v>2.8601442000000001</v>
      </c>
      <c r="BK151" s="507"/>
      <c r="BL151" s="507"/>
      <c r="BM151" s="507"/>
      <c r="BN151" s="507"/>
      <c r="BO151" s="507"/>
      <c r="BP151" s="507"/>
    </row>
    <row r="152" spans="1:68" s="501" customFormat="1" ht="15">
      <c r="A152" s="501">
        <v>4</v>
      </c>
      <c r="B152" s="501">
        <v>502</v>
      </c>
      <c r="C152" s="501">
        <v>2013</v>
      </c>
      <c r="D152" s="501">
        <v>100</v>
      </c>
      <c r="E152" s="503">
        <v>0.59397</v>
      </c>
      <c r="F152" s="501">
        <v>128</v>
      </c>
      <c r="I152" s="501">
        <f t="shared" si="35"/>
        <v>4.640390625E-3</v>
      </c>
      <c r="J152" s="501">
        <f t="shared" si="34"/>
        <v>1955.2461966377991</v>
      </c>
      <c r="K152" s="501">
        <f>((J152*0.0239)-(J151*0.0239))/0.5</f>
        <v>5.812252338069797</v>
      </c>
      <c r="L152" s="511">
        <f>AVERAGE(E145,E147, E149, E151)</f>
        <v>0.45849625000000005</v>
      </c>
      <c r="M152" s="511">
        <f>AVERAGE(E146,E148,E150, E152)</f>
        <v>0.49167000000000005</v>
      </c>
      <c r="N152" s="501">
        <v>29.1</v>
      </c>
      <c r="T152" s="509"/>
      <c r="V152" s="509"/>
      <c r="AG152" s="504"/>
      <c r="AH152" s="505"/>
      <c r="AW152" s="506">
        <v>1982</v>
      </c>
      <c r="AX152" s="501">
        <v>3</v>
      </c>
      <c r="AY152" s="501">
        <v>4</v>
      </c>
      <c r="AZ152" s="501">
        <v>36.057499999999997</v>
      </c>
      <c r="BA152" s="501">
        <v>1.4291577</v>
      </c>
      <c r="BK152" s="507"/>
      <c r="BL152" s="507"/>
      <c r="BM152" s="507"/>
      <c r="BN152" s="507"/>
      <c r="BO152" s="507"/>
      <c r="BP152" s="507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5"/>
        <v>4.4605263157894738E-3</v>
      </c>
      <c r="J153" s="14">
        <f t="shared" ref="J153:J162" si="36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5"/>
        <v>3.0921052631578947E-3</v>
      </c>
      <c r="J154" s="14">
        <f t="shared" si="36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5"/>
        <v>5.2151898734177212E-3</v>
      </c>
      <c r="J155" s="14">
        <f t="shared" si="36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5"/>
        <v>5.7594936708860759E-3</v>
      </c>
      <c r="J156" s="14">
        <f t="shared" si="36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501" customFormat="1" ht="15">
      <c r="A157" s="501">
        <v>3</v>
      </c>
      <c r="B157" s="501">
        <v>502</v>
      </c>
      <c r="C157" s="501">
        <v>2016</v>
      </c>
      <c r="D157" s="501">
        <v>40</v>
      </c>
      <c r="E157" s="502">
        <v>0.56180375000000005</v>
      </c>
      <c r="F157" s="501">
        <v>105</v>
      </c>
      <c r="I157" s="502">
        <v>5.3505100000000002E-3</v>
      </c>
      <c r="J157" s="501">
        <f t="shared" si="36"/>
        <v>2348.7163383604134</v>
      </c>
      <c r="L157" s="511"/>
      <c r="M157" s="511"/>
      <c r="T157" s="503"/>
      <c r="AG157" s="504"/>
      <c r="AH157" s="505"/>
      <c r="AW157" s="506">
        <v>1983</v>
      </c>
      <c r="AX157" s="501">
        <v>2</v>
      </c>
      <c r="AY157" s="501">
        <v>4</v>
      </c>
      <c r="AZ157" s="501">
        <v>38.537500000000001</v>
      </c>
      <c r="BA157" s="501">
        <v>2.8940326999999999</v>
      </c>
      <c r="BK157" s="507"/>
      <c r="BL157" s="507"/>
      <c r="BM157" s="507"/>
      <c r="BN157" s="507"/>
      <c r="BO157" s="507"/>
      <c r="BP157" s="507"/>
    </row>
    <row r="158" spans="1:68" s="501" customFormat="1" ht="15.75" thickBot="1">
      <c r="A158" s="501">
        <v>3</v>
      </c>
      <c r="B158" s="501">
        <v>502</v>
      </c>
      <c r="C158" s="501">
        <v>2016</v>
      </c>
      <c r="D158" s="501">
        <v>100</v>
      </c>
      <c r="E158" s="508">
        <v>0.7618625</v>
      </c>
      <c r="F158" s="501">
        <v>105</v>
      </c>
      <c r="I158" s="508">
        <v>7.2558299999999996E-3</v>
      </c>
      <c r="J158" s="501">
        <f t="shared" si="36"/>
        <v>3841.3449931938503</v>
      </c>
      <c r="L158" s="511">
        <v>0.56000000000000005</v>
      </c>
      <c r="M158" s="511">
        <v>0.76</v>
      </c>
      <c r="N158" s="501">
        <v>66.099999999999994</v>
      </c>
      <c r="T158" s="503"/>
      <c r="AG158" s="504"/>
      <c r="AH158" s="505"/>
      <c r="AW158" s="506">
        <v>1983</v>
      </c>
      <c r="AX158" s="501">
        <v>3</v>
      </c>
      <c r="AY158" s="501">
        <v>4</v>
      </c>
      <c r="AZ158" s="501">
        <v>48.097499999999997</v>
      </c>
      <c r="BA158" s="501">
        <v>3.1035933</v>
      </c>
      <c r="BK158" s="507"/>
      <c r="BL158" s="507"/>
      <c r="BM158" s="507"/>
      <c r="BN158" s="507"/>
      <c r="BO158" s="507"/>
      <c r="BP158" s="507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6">
        <v>0.44185999999999998</v>
      </c>
      <c r="F159" s="14">
        <v>98</v>
      </c>
      <c r="I159" s="416">
        <v>4.5087800000000004E-3</v>
      </c>
      <c r="J159" s="14">
        <f t="shared" si="36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6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6">
        <v>0.51024749999999996</v>
      </c>
      <c r="F161" s="14">
        <v>97</v>
      </c>
      <c r="I161" s="416">
        <v>5.26028E-3</v>
      </c>
      <c r="J161" s="14">
        <f t="shared" si="36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6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31" t="s">
        <v>137</v>
      </c>
      <c r="C164" s="431" t="s">
        <v>0</v>
      </c>
      <c r="D164" s="431" t="s">
        <v>56</v>
      </c>
      <c r="E164" s="431" t="s">
        <v>138</v>
      </c>
      <c r="F164" s="431" t="s">
        <v>139</v>
      </c>
      <c r="G164" s="172"/>
      <c r="H164" s="172" t="s">
        <v>28</v>
      </c>
      <c r="I164" s="172" t="s">
        <v>140</v>
      </c>
      <c r="J164" s="172" t="s">
        <v>141</v>
      </c>
      <c r="K164" s="172" t="s">
        <v>142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"/>
  <sheetViews>
    <sheetView zoomScaleNormal="100" workbookViewId="0">
      <selection activeCell="P15" sqref="P15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44"/>
      <c r="E1" s="444"/>
      <c r="F1" s="444" t="s">
        <v>828</v>
      </c>
      <c r="G1" s="444"/>
      <c r="H1" s="444"/>
      <c r="I1" s="444"/>
    </row>
    <row r="2" spans="2:13" ht="13.5" thickBot="1">
      <c r="D2" s="444">
        <v>0</v>
      </c>
      <c r="E2" s="444">
        <v>20</v>
      </c>
      <c r="F2" s="444">
        <v>40</v>
      </c>
      <c r="G2" s="444">
        <v>60</v>
      </c>
      <c r="H2" s="444">
        <v>80</v>
      </c>
      <c r="I2" s="444">
        <v>100</v>
      </c>
    </row>
    <row r="3" spans="2:13" ht="51">
      <c r="B3" s="129" t="s">
        <v>344</v>
      </c>
      <c r="C3" s="264" t="s">
        <v>320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51" t="s">
        <v>835</v>
      </c>
      <c r="K3" s="448" t="s">
        <v>825</v>
      </c>
      <c r="L3" s="448" t="s">
        <v>822</v>
      </c>
      <c r="M3" s="448" t="s">
        <v>832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43">
        <v>37.424999999999997</v>
      </c>
      <c r="M4">
        <f>L4*$B$59-(K4*$B$60)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43">
        <v>27.95</v>
      </c>
      <c r="M5">
        <f>L5*$B$59-(K5*$B$60)</f>
        <v>153.72499999999999</v>
      </c>
    </row>
    <row r="6" spans="2:13">
      <c r="C6">
        <v>1973</v>
      </c>
      <c r="L6" s="443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43">
        <v>32.609499999999997</v>
      </c>
      <c r="M7">
        <f t="shared" ref="M7:M51" si="0">L7*$B$59-(K7*$B$60)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43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43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43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43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43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43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43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43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43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43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43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43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43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43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43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43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43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43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43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43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43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43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43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43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43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43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43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43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43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43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43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43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43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43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43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43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43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43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43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43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43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43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43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43">
        <v>30.75</v>
      </c>
      <c r="M51">
        <f t="shared" si="0"/>
        <v>159.125</v>
      </c>
    </row>
    <row r="52" spans="1:16">
      <c r="C52" s="262">
        <v>2019</v>
      </c>
      <c r="D52" s="262">
        <v>29.54</v>
      </c>
      <c r="E52" s="262">
        <v>45.14</v>
      </c>
      <c r="F52" s="262">
        <v>55.74</v>
      </c>
      <c r="G52" s="262">
        <v>51.09</v>
      </c>
      <c r="H52" s="262">
        <v>66.77</v>
      </c>
      <c r="I52" s="262">
        <v>71.209999999999994</v>
      </c>
      <c r="K52" s="262">
        <v>100</v>
      </c>
      <c r="L52" s="443">
        <v>71.209999999999994</v>
      </c>
      <c r="M52">
        <f>L52*$B$59-(K52*$B$60)</f>
        <v>341.65499999999997</v>
      </c>
    </row>
    <row r="53" spans="1:16">
      <c r="C53" s="262">
        <v>2020</v>
      </c>
      <c r="D53" s="262"/>
      <c r="E53" s="262"/>
      <c r="F53" s="262"/>
      <c r="G53" s="262"/>
      <c r="H53" s="262"/>
      <c r="I53" s="262"/>
      <c r="L53" s="443"/>
    </row>
    <row r="54" spans="1:16">
      <c r="C54" s="262"/>
      <c r="D54" s="441">
        <v>0</v>
      </c>
      <c r="E54" s="441">
        <v>20</v>
      </c>
      <c r="F54" s="441">
        <v>40</v>
      </c>
      <c r="G54" s="441">
        <v>60</v>
      </c>
      <c r="H54" s="441">
        <v>80</v>
      </c>
      <c r="I54" s="441">
        <v>100</v>
      </c>
      <c r="L54" s="446">
        <v>61.7</v>
      </c>
      <c r="M54" s="446">
        <f>AVERAGE(M4:M52)</f>
        <v>231.48673245416668</v>
      </c>
    </row>
    <row r="55" spans="1:16">
      <c r="D55">
        <f t="shared" ref="D55:I55" si="1">AVERAGE(D4:D52)</f>
        <v>26.08985208333333</v>
      </c>
      <c r="E55">
        <f t="shared" si="1"/>
        <v>33.684545833333338</v>
      </c>
      <c r="F55">
        <f t="shared" si="1"/>
        <v>38.020852083333331</v>
      </c>
      <c r="G55">
        <f t="shared" si="1"/>
        <v>41.915508333333342</v>
      </c>
      <c r="H55">
        <f t="shared" si="1"/>
        <v>45.358537500000011</v>
      </c>
      <c r="I55">
        <f t="shared" si="1"/>
        <v>46.021745833333334</v>
      </c>
      <c r="J55">
        <f t="shared" ref="J55" si="2">AVERAGE(J4:J51)</f>
        <v>474.9376666666667</v>
      </c>
      <c r="K55">
        <f>AVERAGE(K4:K52)</f>
        <v>62.5</v>
      </c>
      <c r="L55" s="447">
        <f>AVERAGE(L4:L54)</f>
        <v>48.054594277551018</v>
      </c>
      <c r="M55" s="449">
        <f>AVERAGE(M4:M54)</f>
        <v>231.48673245416668</v>
      </c>
      <c r="N55" s="450" t="s">
        <v>833</v>
      </c>
      <c r="O55" s="450"/>
      <c r="P55" s="450"/>
    </row>
    <row r="56" spans="1:16">
      <c r="D56">
        <f t="shared" ref="D56:I56" si="3">D55*$B$59-(D54*$B$60)</f>
        <v>143.4941864583333</v>
      </c>
      <c r="E56">
        <f t="shared" si="3"/>
        <v>175.26500208333337</v>
      </c>
      <c r="F56">
        <f t="shared" si="3"/>
        <v>189.11468645833332</v>
      </c>
      <c r="G56">
        <f t="shared" si="3"/>
        <v>200.53529583333338</v>
      </c>
      <c r="H56">
        <f t="shared" si="3"/>
        <v>209.47195625000006</v>
      </c>
      <c r="I56">
        <f t="shared" si="3"/>
        <v>203.11960208333335</v>
      </c>
    </row>
    <row r="57" spans="1:16">
      <c r="C57" s="262"/>
      <c r="G57" t="s">
        <v>257</v>
      </c>
      <c r="H57" s="452">
        <f>MIN(H4:H51)</f>
        <v>23.047499999999999</v>
      </c>
      <c r="K57" s="497">
        <f>AVERAGE(K4:K52)</f>
        <v>62.5</v>
      </c>
      <c r="L57" s="7" t="s">
        <v>834</v>
      </c>
    </row>
    <row r="58" spans="1:16">
      <c r="C58" s="262"/>
      <c r="G58" t="s">
        <v>258</v>
      </c>
      <c r="H58" s="452">
        <f>MAX(H4:H51)</f>
        <v>89.228300000000004</v>
      </c>
      <c r="K58" s="433" t="s">
        <v>879</v>
      </c>
      <c r="L58" s="483" t="s">
        <v>885</v>
      </c>
    </row>
    <row r="59" spans="1:16">
      <c r="A59" s="22" t="s">
        <v>826</v>
      </c>
      <c r="B59" s="442">
        <v>5.5</v>
      </c>
      <c r="C59" s="262"/>
      <c r="G59" t="s">
        <v>67</v>
      </c>
      <c r="H59" s="452">
        <f>AVERAGE(H4:H51)</f>
        <v>44.902974468085119</v>
      </c>
    </row>
    <row r="60" spans="1:16">
      <c r="A60" s="22" t="s">
        <v>827</v>
      </c>
      <c r="B60" s="442">
        <v>0.5</v>
      </c>
      <c r="C60" s="262"/>
      <c r="K60" s="495" t="s">
        <v>883</v>
      </c>
      <c r="L60" s="496" t="s">
        <v>880</v>
      </c>
    </row>
    <row r="61" spans="1:16">
      <c r="C61" s="262"/>
      <c r="K61" s="14" t="s">
        <v>881</v>
      </c>
      <c r="L61" t="s">
        <v>882</v>
      </c>
      <c r="M61" s="129" t="s">
        <v>884</v>
      </c>
    </row>
    <row r="62" spans="1:16">
      <c r="C62" s="262"/>
    </row>
    <row r="63" spans="1:16">
      <c r="C63" s="262"/>
      <c r="K63" s="143" t="s">
        <v>829</v>
      </c>
    </row>
    <row r="64" spans="1:16">
      <c r="C64" s="262"/>
      <c r="K64" s="445">
        <v>184.5</v>
      </c>
    </row>
    <row r="65" spans="3:12">
      <c r="C65" s="262"/>
      <c r="K65" s="14"/>
    </row>
    <row r="66" spans="3:12">
      <c r="C66" s="262"/>
      <c r="K66" s="143" t="s">
        <v>831</v>
      </c>
    </row>
    <row r="67" spans="3:12">
      <c r="C67" s="262"/>
      <c r="K67" s="143" t="s">
        <v>830</v>
      </c>
    </row>
    <row r="68" spans="3:12">
      <c r="C68" s="262"/>
      <c r="K68" s="445">
        <v>207.01</v>
      </c>
      <c r="L68" s="14"/>
    </row>
    <row r="69" spans="3:12">
      <c r="C69" s="262"/>
    </row>
    <row r="70" spans="3:12">
      <c r="C70" s="262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  <row r="286" spans="3:3">
      <c r="C286" s="262"/>
    </row>
    <row r="287" spans="3:3">
      <c r="C287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128"/>
  <sheetViews>
    <sheetView workbookViewId="0">
      <selection activeCell="AZ44" sqref="AZ44"/>
    </sheetView>
  </sheetViews>
  <sheetFormatPr defaultRowHeight="12.75"/>
  <cols>
    <col min="9" max="9" width="18.140625" customWidth="1"/>
    <col min="10" max="10" width="11.42578125" customWidth="1"/>
    <col min="58" max="58" width="11" customWidth="1"/>
  </cols>
  <sheetData>
    <row r="1" spans="3:58">
      <c r="V1" s="22" t="s">
        <v>857</v>
      </c>
      <c r="W1" s="22"/>
      <c r="X1" s="22"/>
      <c r="Y1" s="22"/>
      <c r="Z1" s="22"/>
      <c r="AA1" s="22"/>
      <c r="AB1" s="22"/>
    </row>
    <row r="2" spans="3:58">
      <c r="V2" s="22"/>
      <c r="W2" s="22"/>
      <c r="X2" s="473" t="s">
        <v>856</v>
      </c>
      <c r="Y2" s="22"/>
      <c r="Z2" s="22"/>
      <c r="AA2" s="22"/>
      <c r="AB2" s="473" t="s">
        <v>856</v>
      </c>
    </row>
    <row r="3" spans="3:58" ht="15.75">
      <c r="I3" s="475" t="s">
        <v>843</v>
      </c>
      <c r="J3" s="475">
        <v>5.5</v>
      </c>
      <c r="O3" s="465" t="s">
        <v>848</v>
      </c>
      <c r="P3" s="465"/>
      <c r="Q3" s="465"/>
      <c r="R3" s="133"/>
      <c r="S3" s="133"/>
      <c r="V3" s="466" t="s">
        <v>855</v>
      </c>
      <c r="W3" s="467"/>
      <c r="X3" s="470">
        <v>515</v>
      </c>
      <c r="Z3" s="468" t="s">
        <v>858</v>
      </c>
      <c r="AA3" s="469"/>
      <c r="AB3" s="471">
        <v>412</v>
      </c>
    </row>
    <row r="4" spans="3:58">
      <c r="I4" s="475" t="s">
        <v>844</v>
      </c>
      <c r="J4" s="476">
        <v>0.5</v>
      </c>
      <c r="V4" s="466" t="s">
        <v>859</v>
      </c>
      <c r="W4" s="467"/>
      <c r="X4" s="467">
        <f>2000*0.82</f>
        <v>1640</v>
      </c>
      <c r="Z4" s="468" t="s">
        <v>860</v>
      </c>
      <c r="AA4" s="469"/>
      <c r="AB4" s="469">
        <f>2000*0.46</f>
        <v>920</v>
      </c>
    </row>
    <row r="5" spans="3:58">
      <c r="I5" s="475"/>
      <c r="J5" s="475"/>
      <c r="V5" s="466" t="s">
        <v>854</v>
      </c>
      <c r="W5" s="467"/>
      <c r="X5" s="472">
        <f>X3*100/X4</f>
        <v>31.402439024390244</v>
      </c>
      <c r="Z5" s="468" t="s">
        <v>854</v>
      </c>
      <c r="AA5" s="469"/>
      <c r="AB5" s="474">
        <f>AB3*100/AB4</f>
        <v>44.782608695652172</v>
      </c>
    </row>
    <row r="6" spans="3:58">
      <c r="I6" s="475"/>
      <c r="J6" s="475"/>
    </row>
    <row r="8" spans="3:58" ht="15.75" thickBot="1">
      <c r="C8" t="s">
        <v>0</v>
      </c>
      <c r="D8" t="s">
        <v>819</v>
      </c>
      <c r="E8" t="s">
        <v>48</v>
      </c>
      <c r="I8" s="480" t="s">
        <v>862</v>
      </c>
      <c r="K8" s="444">
        <v>1971</v>
      </c>
      <c r="L8" s="444">
        <v>1972</v>
      </c>
      <c r="M8" s="444">
        <v>1974</v>
      </c>
      <c r="N8" s="444">
        <v>1975</v>
      </c>
      <c r="O8" s="444">
        <v>1976</v>
      </c>
      <c r="P8" s="444">
        <v>1977</v>
      </c>
      <c r="Q8" s="444">
        <v>1978</v>
      </c>
      <c r="R8" s="444">
        <v>1979</v>
      </c>
      <c r="S8" s="444">
        <v>1980</v>
      </c>
      <c r="T8" s="444">
        <v>1981</v>
      </c>
      <c r="U8" s="444">
        <v>1982</v>
      </c>
      <c r="V8" s="444">
        <v>1983</v>
      </c>
      <c r="W8" s="444">
        <v>1984</v>
      </c>
      <c r="X8" s="444">
        <v>1985</v>
      </c>
      <c r="Y8" s="444">
        <v>1986</v>
      </c>
      <c r="Z8" s="444">
        <v>1987</v>
      </c>
      <c r="AA8" s="444">
        <v>1988</v>
      </c>
      <c r="AB8" s="444">
        <v>1989</v>
      </c>
      <c r="AC8" s="444">
        <v>1990</v>
      </c>
      <c r="AD8" s="444">
        <v>1991</v>
      </c>
      <c r="AE8" s="444">
        <v>1992</v>
      </c>
      <c r="AF8" s="444">
        <v>1993</v>
      </c>
      <c r="AG8" s="444">
        <v>1994</v>
      </c>
      <c r="AH8" s="444">
        <v>1995</v>
      </c>
      <c r="AI8" s="444">
        <v>1996</v>
      </c>
      <c r="AJ8" s="444">
        <v>1997</v>
      </c>
      <c r="AK8" s="444">
        <v>1998</v>
      </c>
      <c r="AL8" s="444">
        <v>1999</v>
      </c>
      <c r="AM8" s="444">
        <v>2000</v>
      </c>
      <c r="AN8" s="444">
        <v>2001</v>
      </c>
      <c r="AO8" s="444">
        <v>2002</v>
      </c>
      <c r="AP8" s="444">
        <v>2003</v>
      </c>
      <c r="AQ8" s="444">
        <v>2004</v>
      </c>
      <c r="AR8" s="444">
        <v>2005</v>
      </c>
      <c r="AS8" s="444">
        <v>2006</v>
      </c>
      <c r="AT8" s="444">
        <v>2007</v>
      </c>
      <c r="AU8" s="444">
        <v>2008</v>
      </c>
      <c r="AV8" s="444">
        <v>2009</v>
      </c>
      <c r="AW8" s="444">
        <v>2010</v>
      </c>
      <c r="AX8" s="444">
        <v>2011</v>
      </c>
      <c r="AY8" s="444">
        <v>2012</v>
      </c>
      <c r="AZ8" s="444">
        <v>2013</v>
      </c>
      <c r="BA8" s="444">
        <v>2014</v>
      </c>
      <c r="BB8" s="444">
        <v>2015</v>
      </c>
      <c r="BC8" s="444">
        <v>2016</v>
      </c>
      <c r="BD8" s="444">
        <v>2017</v>
      </c>
      <c r="BE8" s="444">
        <v>2018</v>
      </c>
      <c r="BF8" s="444">
        <v>2019</v>
      </c>
    </row>
    <row r="9" spans="3:58">
      <c r="C9">
        <v>1999</v>
      </c>
      <c r="D9">
        <v>0</v>
      </c>
      <c r="E9">
        <v>19.1843906</v>
      </c>
      <c r="J9" s="24">
        <v>0</v>
      </c>
      <c r="K9" s="279">
        <v>36.725000000000001</v>
      </c>
      <c r="L9" s="262">
        <v>27.95</v>
      </c>
      <c r="M9" s="262">
        <v>16.546800000000001</v>
      </c>
      <c r="N9" s="262">
        <v>26.861999999999998</v>
      </c>
      <c r="O9" s="262">
        <v>23.2623</v>
      </c>
      <c r="P9" s="262">
        <v>16.970300000000002</v>
      </c>
      <c r="Q9" s="262">
        <v>20.721299999999999</v>
      </c>
      <c r="R9" s="262">
        <v>37.674999999999997</v>
      </c>
      <c r="S9" s="262">
        <v>20.842500000000001</v>
      </c>
      <c r="T9" s="262">
        <v>19.5425</v>
      </c>
      <c r="U9" s="262">
        <v>27.497499999999999</v>
      </c>
      <c r="V9" s="262">
        <v>38.537500000000001</v>
      </c>
      <c r="W9" s="262">
        <v>33.365000000000002</v>
      </c>
      <c r="X9" s="262">
        <v>20.4175</v>
      </c>
      <c r="Y9" s="262">
        <v>40.3825</v>
      </c>
      <c r="Z9" s="262">
        <v>30.4925</v>
      </c>
      <c r="AA9" s="262">
        <v>27.072500000000002</v>
      </c>
      <c r="AB9" s="262">
        <v>18.09</v>
      </c>
      <c r="AC9" s="262">
        <v>26.4375</v>
      </c>
      <c r="AD9" s="262">
        <v>22.655000000000001</v>
      </c>
      <c r="AE9" s="262">
        <v>17.889900000000001</v>
      </c>
      <c r="AF9" s="262">
        <v>17.151800000000001</v>
      </c>
      <c r="AG9" s="262">
        <v>11.092700000000001</v>
      </c>
      <c r="AH9" s="262">
        <v>29.386299999999999</v>
      </c>
      <c r="AI9" s="262">
        <v>18.0137</v>
      </c>
      <c r="AJ9" s="262">
        <v>18.807700000000001</v>
      </c>
      <c r="AK9" s="262">
        <v>28.463799999999999</v>
      </c>
      <c r="AL9" s="443">
        <v>19.1843906</v>
      </c>
      <c r="AM9" s="443">
        <v>24.206640199999999</v>
      </c>
      <c r="AN9" s="443">
        <v>27.5221804</v>
      </c>
      <c r="AO9" s="443">
        <v>36.398688800000002</v>
      </c>
      <c r="AP9" s="443">
        <v>39.633955800000003</v>
      </c>
      <c r="AQ9" s="443">
        <v>20.040624999999999</v>
      </c>
      <c r="AR9" s="443">
        <v>23.916775000000001</v>
      </c>
      <c r="AS9" s="443">
        <v>34.4634754</v>
      </c>
      <c r="AT9" s="443">
        <v>38.729999999999997</v>
      </c>
      <c r="AU9" s="443">
        <v>42.282615700000001</v>
      </c>
      <c r="AV9" s="443">
        <v>23.14</v>
      </c>
      <c r="AW9" s="443">
        <v>13.0204874</v>
      </c>
      <c r="AX9" s="443">
        <v>27.515000000000001</v>
      </c>
      <c r="AY9" s="443">
        <v>27.074999999999999</v>
      </c>
      <c r="AZ9" s="443">
        <v>23.0102197</v>
      </c>
      <c r="BA9" s="443">
        <v>29.798127399999998</v>
      </c>
      <c r="BB9" s="443">
        <v>28.515000000000001</v>
      </c>
      <c r="BC9" s="443">
        <v>28.48</v>
      </c>
      <c r="BD9" s="443">
        <v>17.8</v>
      </c>
      <c r="BE9" s="443">
        <v>25.17</v>
      </c>
      <c r="BF9">
        <v>29.54</v>
      </c>
    </row>
    <row r="10" spans="3:58">
      <c r="C10">
        <v>1999</v>
      </c>
      <c r="D10">
        <v>20</v>
      </c>
      <c r="E10">
        <v>23.560070799999998</v>
      </c>
      <c r="J10" s="24">
        <v>20</v>
      </c>
      <c r="K10" s="262">
        <v>35.700000000000003</v>
      </c>
      <c r="L10" s="262">
        <v>27.557500000000001</v>
      </c>
      <c r="M10" s="262">
        <v>27.043500000000002</v>
      </c>
      <c r="N10" s="262">
        <v>34.878300000000003</v>
      </c>
      <c r="O10" s="262">
        <v>27.497299999999999</v>
      </c>
      <c r="P10" s="262">
        <v>26.861999999999998</v>
      </c>
      <c r="Q10" s="262">
        <v>26.287299999999998</v>
      </c>
      <c r="R10" s="262">
        <v>44.68</v>
      </c>
      <c r="S10" s="262">
        <v>28.405000000000001</v>
      </c>
      <c r="T10" s="262">
        <v>31.704999999999998</v>
      </c>
      <c r="U10" s="262">
        <v>36.057499999999997</v>
      </c>
      <c r="V10" s="262">
        <v>48.097499999999997</v>
      </c>
      <c r="W10" s="262">
        <v>43.712499999999999</v>
      </c>
      <c r="X10" s="262">
        <v>30.4925</v>
      </c>
      <c r="Y10" s="262">
        <v>42.44</v>
      </c>
      <c r="Z10" s="262">
        <v>37.055</v>
      </c>
      <c r="AA10" s="262">
        <v>40.957500000000003</v>
      </c>
      <c r="AB10" s="262">
        <v>34.727499999999999</v>
      </c>
      <c r="AC10" s="262">
        <v>41.832500000000003</v>
      </c>
      <c r="AD10" s="262">
        <v>27.195</v>
      </c>
      <c r="AE10" s="262">
        <v>27.7302</v>
      </c>
      <c r="AF10" s="262">
        <v>24.439</v>
      </c>
      <c r="AG10" s="262">
        <v>16.952100000000002</v>
      </c>
      <c r="AH10" s="262">
        <v>34.151899999999998</v>
      </c>
      <c r="AI10" s="262">
        <v>23.828900000000001</v>
      </c>
      <c r="AJ10" s="262">
        <v>28.098400000000002</v>
      </c>
      <c r="AK10" s="262">
        <v>32.726500000000001</v>
      </c>
      <c r="AL10" s="443">
        <v>23.560070799999998</v>
      </c>
      <c r="AM10" s="443">
        <v>32.9565634</v>
      </c>
      <c r="AN10" s="443">
        <v>22.608702399999999</v>
      </c>
      <c r="AO10" s="443">
        <v>46.799952099999999</v>
      </c>
      <c r="AP10" s="443">
        <v>54.712842999999999</v>
      </c>
      <c r="AQ10" s="443">
        <v>28.862004599999999</v>
      </c>
      <c r="AR10" s="443">
        <v>28.694932099999999</v>
      </c>
      <c r="AS10" s="443">
        <v>38.460653600000001</v>
      </c>
      <c r="AT10" s="443">
        <v>47.262500000000003</v>
      </c>
      <c r="AU10" s="443">
        <v>55.895833400000001</v>
      </c>
      <c r="AV10" s="443">
        <v>29.647500000000001</v>
      </c>
      <c r="AW10" s="443">
        <v>15.384088999999999</v>
      </c>
      <c r="AX10" s="443">
        <v>30.2925</v>
      </c>
      <c r="AY10" s="443">
        <v>35.155000000000001</v>
      </c>
      <c r="AZ10" s="443">
        <v>28.053913300000001</v>
      </c>
      <c r="BA10" s="443">
        <v>31.3245662</v>
      </c>
      <c r="BB10" s="443">
        <v>34.177500000000002</v>
      </c>
      <c r="BC10" s="443">
        <v>46.99</v>
      </c>
      <c r="BD10" s="443">
        <v>30.93</v>
      </c>
      <c r="BE10" s="443">
        <v>28.82</v>
      </c>
      <c r="BF10">
        <v>45.14</v>
      </c>
    </row>
    <row r="11" spans="3:58">
      <c r="C11">
        <v>1999</v>
      </c>
      <c r="D11">
        <v>40</v>
      </c>
      <c r="E11">
        <v>31.011738099999999</v>
      </c>
      <c r="J11" s="24">
        <v>40</v>
      </c>
      <c r="K11" s="262">
        <v>35.524999999999999</v>
      </c>
      <c r="L11" s="262">
        <v>25.377500000000001</v>
      </c>
      <c r="M11" s="262">
        <v>32.609499999999997</v>
      </c>
      <c r="N11" s="262">
        <v>39.718299999999999</v>
      </c>
      <c r="O11" s="262">
        <v>32.064999999999998</v>
      </c>
      <c r="P11" s="262">
        <v>28.1325</v>
      </c>
      <c r="Q11" s="262">
        <v>33.637999999999998</v>
      </c>
      <c r="R11" s="262">
        <v>35.807499999999997</v>
      </c>
      <c r="S11" s="262">
        <v>37.417499999999997</v>
      </c>
      <c r="T11" s="262">
        <v>32.277500000000003</v>
      </c>
      <c r="U11" s="262">
        <v>32.82</v>
      </c>
      <c r="V11" s="262">
        <v>51.545000000000002</v>
      </c>
      <c r="W11" s="262">
        <v>42.56</v>
      </c>
      <c r="X11" s="262">
        <v>34.305</v>
      </c>
      <c r="Y11" s="262">
        <v>43.077500000000001</v>
      </c>
      <c r="Z11" s="262">
        <v>41.112499999999997</v>
      </c>
      <c r="AA11" s="262">
        <v>47.975000000000001</v>
      </c>
      <c r="AB11" s="262">
        <v>37.51</v>
      </c>
      <c r="AC11" s="262">
        <v>48.46</v>
      </c>
      <c r="AD11" s="262">
        <v>28.1325</v>
      </c>
      <c r="AE11" s="262">
        <v>34.5304</v>
      </c>
      <c r="AF11" s="262">
        <v>31.6113</v>
      </c>
      <c r="AG11" s="262">
        <v>22.569500000000001</v>
      </c>
      <c r="AH11" s="262">
        <v>37.860799999999998</v>
      </c>
      <c r="AI11" s="262">
        <v>27.289200000000001</v>
      </c>
      <c r="AJ11" s="262">
        <v>29.164899999999999</v>
      </c>
      <c r="AK11" s="262">
        <v>41.185600000000001</v>
      </c>
      <c r="AL11" s="443">
        <v>31.011738099999999</v>
      </c>
      <c r="AM11" s="443">
        <v>36.154504899999999</v>
      </c>
      <c r="AN11" s="443">
        <v>27.468674799999999</v>
      </c>
      <c r="AO11" s="443">
        <v>48.093073199999999</v>
      </c>
      <c r="AP11" s="443">
        <v>67.785823199999996</v>
      </c>
      <c r="AQ11" s="443">
        <v>36.092492399999998</v>
      </c>
      <c r="AR11" s="443">
        <v>33.319544299999997</v>
      </c>
      <c r="AS11" s="443">
        <v>43.103391000000002</v>
      </c>
      <c r="AT11" s="443">
        <v>51.732500000000002</v>
      </c>
      <c r="AU11" s="443">
        <v>69.331917599999997</v>
      </c>
      <c r="AV11" s="443">
        <v>37.692500000000003</v>
      </c>
      <c r="AW11" s="443">
        <v>20.640467399999999</v>
      </c>
      <c r="AX11" s="443">
        <v>36.29</v>
      </c>
      <c r="AY11" s="443">
        <v>48.397500000000001</v>
      </c>
      <c r="AZ11" s="443">
        <v>35.5309423</v>
      </c>
      <c r="BA11" s="443">
        <v>27.846269299999999</v>
      </c>
      <c r="BB11" s="443">
        <v>32.770000000000003</v>
      </c>
      <c r="BC11" s="443">
        <v>48.65</v>
      </c>
      <c r="BD11" s="443">
        <v>42.13</v>
      </c>
      <c r="BE11" s="443">
        <v>30.75</v>
      </c>
      <c r="BF11">
        <v>55.74</v>
      </c>
    </row>
    <row r="12" spans="3:58">
      <c r="C12">
        <v>1999</v>
      </c>
      <c r="D12">
        <v>60</v>
      </c>
      <c r="E12">
        <v>37.082539400000002</v>
      </c>
      <c r="J12" s="24">
        <v>60</v>
      </c>
      <c r="K12" s="262">
        <v>35.225000000000001</v>
      </c>
      <c r="L12" s="262">
        <v>25.017499999999998</v>
      </c>
      <c r="M12" s="262">
        <v>30.310500000000001</v>
      </c>
      <c r="N12" s="262">
        <v>46.857300000000002</v>
      </c>
      <c r="O12" s="262">
        <v>40.111499999999999</v>
      </c>
      <c r="P12" s="262">
        <v>28.737500000000001</v>
      </c>
      <c r="Q12" s="262">
        <v>39.688000000000002</v>
      </c>
      <c r="R12" s="262">
        <v>38.357500000000002</v>
      </c>
      <c r="S12" s="262">
        <v>52.302500000000002</v>
      </c>
      <c r="T12" s="262">
        <v>34.905000000000001</v>
      </c>
      <c r="U12" s="262">
        <v>32.729999999999997</v>
      </c>
      <c r="V12" s="262">
        <v>51.0625</v>
      </c>
      <c r="W12" s="262">
        <v>44.6175</v>
      </c>
      <c r="X12" s="262">
        <v>34.664999999999999</v>
      </c>
      <c r="Y12" s="262">
        <v>44.467500000000001</v>
      </c>
      <c r="Z12" s="262">
        <v>42.652500000000003</v>
      </c>
      <c r="AA12" s="262">
        <v>57.292499999999997</v>
      </c>
      <c r="AB12" s="262">
        <v>39.534999999999997</v>
      </c>
      <c r="AC12" s="262">
        <v>49.274999999999999</v>
      </c>
      <c r="AD12" s="262">
        <v>28.98</v>
      </c>
      <c r="AE12" s="262">
        <v>38.242100000000001</v>
      </c>
      <c r="AF12" s="262">
        <v>37.047199999999997</v>
      </c>
      <c r="AG12" s="262">
        <v>33.002800000000001</v>
      </c>
      <c r="AH12" s="262">
        <v>41.355899999999998</v>
      </c>
      <c r="AI12" s="262">
        <v>26.554300000000001</v>
      </c>
      <c r="AJ12" s="262">
        <v>37.790999999999997</v>
      </c>
      <c r="AK12" s="262">
        <v>52.240400000000001</v>
      </c>
      <c r="AL12" s="443">
        <v>37.082539400000002</v>
      </c>
      <c r="AM12" s="443">
        <v>41.573239000000001</v>
      </c>
      <c r="AN12" s="443">
        <v>27.9365907</v>
      </c>
      <c r="AO12" s="443">
        <v>44.606480300000001</v>
      </c>
      <c r="AP12" s="443">
        <v>75.740281999999993</v>
      </c>
      <c r="AQ12" s="443">
        <v>53.767530499999999</v>
      </c>
      <c r="AR12" s="443">
        <v>38.118406299999997</v>
      </c>
      <c r="AS12" s="443">
        <v>33.828997100000002</v>
      </c>
      <c r="AT12" s="443">
        <v>46.542499999999997</v>
      </c>
      <c r="AU12" s="443">
        <v>81.781833599999999</v>
      </c>
      <c r="AV12" s="443">
        <v>43.51</v>
      </c>
      <c r="AW12" s="443">
        <v>23.463007099999999</v>
      </c>
      <c r="AX12" s="443">
        <v>35.262500000000003</v>
      </c>
      <c r="AY12" s="443">
        <v>55.384999999999998</v>
      </c>
      <c r="AZ12" s="443">
        <v>40.0566891</v>
      </c>
      <c r="BA12" s="443">
        <v>25.885349399999999</v>
      </c>
      <c r="BB12" s="443">
        <v>39.1325</v>
      </c>
      <c r="BC12" s="443">
        <v>64.97</v>
      </c>
      <c r="BD12" s="443">
        <v>61.08</v>
      </c>
      <c r="BE12" s="443">
        <v>28.09</v>
      </c>
      <c r="BF12">
        <v>51.09</v>
      </c>
    </row>
    <row r="13" spans="3:58">
      <c r="C13">
        <v>1999</v>
      </c>
      <c r="D13">
        <v>80</v>
      </c>
      <c r="E13">
        <v>47.479795299999999</v>
      </c>
      <c r="J13" s="24">
        <v>80</v>
      </c>
      <c r="K13" s="262">
        <v>35.424999999999997</v>
      </c>
      <c r="L13" s="262">
        <v>23.047499999999999</v>
      </c>
      <c r="M13" s="262">
        <v>29.645</v>
      </c>
      <c r="N13" s="262">
        <v>51.273800000000001</v>
      </c>
      <c r="O13" s="262">
        <v>44.588500000000003</v>
      </c>
      <c r="P13" s="262">
        <v>29.4938</v>
      </c>
      <c r="Q13" s="262">
        <v>44.346499999999999</v>
      </c>
      <c r="R13" s="262">
        <v>42.177500000000002</v>
      </c>
      <c r="S13" s="262">
        <v>60.712499999999999</v>
      </c>
      <c r="T13" s="262">
        <v>37.54</v>
      </c>
      <c r="U13" s="262">
        <v>29.737500000000001</v>
      </c>
      <c r="V13" s="262">
        <v>47.61</v>
      </c>
      <c r="W13" s="262">
        <v>42.227499999999999</v>
      </c>
      <c r="X13" s="262">
        <v>33.395000000000003</v>
      </c>
      <c r="Y13" s="262">
        <v>45.375</v>
      </c>
      <c r="Z13" s="262">
        <v>42.982500000000002</v>
      </c>
      <c r="AA13" s="262">
        <v>65.067499999999995</v>
      </c>
      <c r="AB13" s="262">
        <v>42.4375</v>
      </c>
      <c r="AC13" s="262">
        <v>48.28</v>
      </c>
      <c r="AD13" s="262">
        <v>27.83</v>
      </c>
      <c r="AE13" s="262">
        <v>41.6785</v>
      </c>
      <c r="AF13" s="262">
        <v>43.526699999999998</v>
      </c>
      <c r="AG13" s="262">
        <v>36.408900000000003</v>
      </c>
      <c r="AH13" s="262">
        <v>43.472799999999999</v>
      </c>
      <c r="AI13" s="262">
        <v>34.885899999999999</v>
      </c>
      <c r="AJ13" s="262">
        <v>44.127000000000002</v>
      </c>
      <c r="AK13" s="262">
        <v>53.455300000000001</v>
      </c>
      <c r="AL13" s="443">
        <v>47.479795299999999</v>
      </c>
      <c r="AM13" s="443">
        <v>47.880290199999997</v>
      </c>
      <c r="AN13" s="443">
        <v>25.700200800000001</v>
      </c>
      <c r="AO13" s="443">
        <v>42.549199899999998</v>
      </c>
      <c r="AP13" s="443">
        <v>89.228277399999996</v>
      </c>
      <c r="AQ13" s="443">
        <v>56.225343000000002</v>
      </c>
      <c r="AR13" s="443">
        <v>38.795962899999999</v>
      </c>
      <c r="AS13" s="443">
        <v>40.2958772</v>
      </c>
      <c r="AT13" s="443">
        <v>42.35</v>
      </c>
      <c r="AU13" s="443">
        <v>86.805154099999996</v>
      </c>
      <c r="AV13" s="443">
        <v>57.272500000000001</v>
      </c>
      <c r="AW13" s="443">
        <v>28.530276300000001</v>
      </c>
      <c r="AX13" s="443">
        <v>40.442500000000003</v>
      </c>
      <c r="AY13" s="443">
        <v>60.65</v>
      </c>
      <c r="AZ13" s="443">
        <v>38.100177600000002</v>
      </c>
      <c r="BA13" s="443">
        <v>27.2862735</v>
      </c>
      <c r="BB13" s="443">
        <v>43.24</v>
      </c>
      <c r="BC13" s="443">
        <v>75.23</v>
      </c>
      <c r="BD13" s="443">
        <v>71.34</v>
      </c>
      <c r="BE13" s="443">
        <v>30.28</v>
      </c>
      <c r="BF13">
        <v>66.77</v>
      </c>
    </row>
    <row r="14" spans="3:58">
      <c r="C14">
        <v>1999</v>
      </c>
      <c r="D14">
        <v>100</v>
      </c>
      <c r="E14">
        <v>54.026965199999999</v>
      </c>
      <c r="J14" s="24">
        <v>100</v>
      </c>
      <c r="K14" s="262">
        <v>37.424999999999997</v>
      </c>
      <c r="L14" s="262">
        <v>21.84</v>
      </c>
      <c r="M14" s="262">
        <v>27.799800000000001</v>
      </c>
      <c r="N14" s="262">
        <v>50.547800000000002</v>
      </c>
      <c r="O14" s="262">
        <v>46.7363</v>
      </c>
      <c r="P14" s="262">
        <v>28.828299999999999</v>
      </c>
      <c r="Q14" s="262">
        <v>38.568800000000003</v>
      </c>
      <c r="R14" s="262">
        <v>39.582500000000003</v>
      </c>
      <c r="S14" s="262">
        <v>55.297499999999999</v>
      </c>
      <c r="T14" s="262">
        <v>38.782499999999999</v>
      </c>
      <c r="U14" s="262">
        <v>27.8</v>
      </c>
      <c r="V14" s="262">
        <v>37.417499999999997</v>
      </c>
      <c r="W14" s="262">
        <v>40.35</v>
      </c>
      <c r="X14" s="262">
        <v>30.22</v>
      </c>
      <c r="Y14" s="262">
        <v>46.01</v>
      </c>
      <c r="Z14" s="262">
        <v>41.502499999999998</v>
      </c>
      <c r="AA14" s="262">
        <v>63.16</v>
      </c>
      <c r="AB14" s="262">
        <v>40.322499999999998</v>
      </c>
      <c r="AC14" s="262">
        <v>43.862499999999997</v>
      </c>
      <c r="AD14" s="262">
        <v>29.49</v>
      </c>
      <c r="AE14" s="262">
        <v>38.747199999999999</v>
      </c>
      <c r="AF14" s="262">
        <v>36.318199999999997</v>
      </c>
      <c r="AG14" s="262">
        <v>45.314500000000002</v>
      </c>
      <c r="AH14" s="262">
        <v>45.956299999999999</v>
      </c>
      <c r="AI14" s="262">
        <v>38.762900000000002</v>
      </c>
      <c r="AJ14" s="262">
        <v>53.1676</v>
      </c>
      <c r="AK14" s="262">
        <v>56.251800000000003</v>
      </c>
      <c r="AL14" s="443">
        <v>54.026965199999999</v>
      </c>
      <c r="AM14" s="443">
        <v>39.396862200000001</v>
      </c>
      <c r="AN14" s="443">
        <v>21.164360899999998</v>
      </c>
      <c r="AO14" s="443">
        <v>43.915607199999997</v>
      </c>
      <c r="AP14" s="443">
        <v>88.329077699999999</v>
      </c>
      <c r="AQ14" s="443">
        <v>60.7</v>
      </c>
      <c r="AR14" s="443">
        <v>42.7795463</v>
      </c>
      <c r="AS14" s="443">
        <v>40.700000000000003</v>
      </c>
      <c r="AT14" s="443">
        <v>50.3</v>
      </c>
      <c r="AU14" s="443">
        <v>88.32</v>
      </c>
      <c r="AV14" s="443">
        <v>73.034999999999997</v>
      </c>
      <c r="AW14" s="443">
        <v>31.33</v>
      </c>
      <c r="AX14" s="443">
        <v>44.69</v>
      </c>
      <c r="AY14" s="443">
        <v>61.23</v>
      </c>
      <c r="AZ14" s="443">
        <v>39.880000000000003</v>
      </c>
      <c r="BA14" s="443">
        <v>28.23</v>
      </c>
      <c r="BB14" s="443">
        <v>40.090000000000003</v>
      </c>
      <c r="BC14" s="443">
        <v>78.819999999999993</v>
      </c>
      <c r="BD14" s="443">
        <v>79.709999999999994</v>
      </c>
      <c r="BE14" s="443">
        <v>30.97</v>
      </c>
      <c r="BF14">
        <v>71.209999999999994</v>
      </c>
    </row>
    <row r="15" spans="3:58">
      <c r="C15">
        <v>2000</v>
      </c>
      <c r="D15">
        <v>0</v>
      </c>
      <c r="E15">
        <v>24.206640199999999</v>
      </c>
      <c r="I15" s="311" t="s">
        <v>887</v>
      </c>
      <c r="J15" s="287" t="s">
        <v>886</v>
      </c>
      <c r="K15" s="289">
        <f>MAX(K9:K14)-MIN(K9:K14)</f>
        <v>2.1999999999999957</v>
      </c>
      <c r="L15" s="289">
        <f t="shared" ref="L15:BD15" si="0">MAX(L9:L14)-MIN(L9:L14)</f>
        <v>6.1099999999999994</v>
      </c>
      <c r="M15" s="289">
        <f t="shared" si="0"/>
        <v>16.062699999999996</v>
      </c>
      <c r="N15" s="289">
        <f t="shared" si="0"/>
        <v>24.411800000000003</v>
      </c>
      <c r="O15" s="289">
        <f t="shared" si="0"/>
        <v>23.474</v>
      </c>
      <c r="P15" s="289">
        <f t="shared" si="0"/>
        <v>12.523499999999999</v>
      </c>
      <c r="Q15" s="289">
        <f t="shared" si="0"/>
        <v>23.6252</v>
      </c>
      <c r="R15" s="289">
        <f t="shared" si="0"/>
        <v>8.8725000000000023</v>
      </c>
      <c r="S15" s="289">
        <f t="shared" si="0"/>
        <v>39.869999999999997</v>
      </c>
      <c r="T15" s="289">
        <f t="shared" si="0"/>
        <v>19.239999999999998</v>
      </c>
      <c r="U15" s="289">
        <f t="shared" si="0"/>
        <v>8.5599999999999987</v>
      </c>
      <c r="V15" s="289">
        <f t="shared" si="0"/>
        <v>14.127500000000005</v>
      </c>
      <c r="W15" s="289">
        <f t="shared" si="0"/>
        <v>11.252499999999998</v>
      </c>
      <c r="X15" s="289">
        <f t="shared" si="0"/>
        <v>14.247499999999999</v>
      </c>
      <c r="Y15" s="289">
        <f t="shared" si="0"/>
        <v>5.6274999999999977</v>
      </c>
      <c r="Z15" s="289">
        <f t="shared" si="0"/>
        <v>12.490000000000002</v>
      </c>
      <c r="AA15" s="289">
        <f t="shared" si="0"/>
        <v>37.99499999999999</v>
      </c>
      <c r="AB15" s="289">
        <f t="shared" si="0"/>
        <v>24.3475</v>
      </c>
      <c r="AC15" s="289">
        <f t="shared" si="0"/>
        <v>22.837499999999999</v>
      </c>
      <c r="AD15" s="289">
        <f t="shared" si="0"/>
        <v>6.8349999999999973</v>
      </c>
      <c r="AE15" s="289">
        <f t="shared" si="0"/>
        <v>23.788599999999999</v>
      </c>
      <c r="AF15" s="289">
        <f t="shared" si="0"/>
        <v>26.374899999999997</v>
      </c>
      <c r="AG15" s="289">
        <f t="shared" si="0"/>
        <v>34.221800000000002</v>
      </c>
      <c r="AH15" s="289">
        <f t="shared" si="0"/>
        <v>16.57</v>
      </c>
      <c r="AI15" s="289">
        <f t="shared" si="0"/>
        <v>20.749200000000002</v>
      </c>
      <c r="AJ15" s="289">
        <f t="shared" si="0"/>
        <v>34.359899999999996</v>
      </c>
      <c r="AK15" s="289">
        <f t="shared" si="0"/>
        <v>27.788000000000004</v>
      </c>
      <c r="AL15" s="289">
        <f t="shared" si="0"/>
        <v>34.842574599999999</v>
      </c>
      <c r="AM15" s="289">
        <f t="shared" si="0"/>
        <v>23.673649999999999</v>
      </c>
      <c r="AN15" s="289">
        <f t="shared" si="0"/>
        <v>6.7722298000000016</v>
      </c>
      <c r="AO15" s="289">
        <f t="shared" si="0"/>
        <v>11.694384399999997</v>
      </c>
      <c r="AP15" s="289">
        <f t="shared" si="0"/>
        <v>49.594321599999994</v>
      </c>
      <c r="AQ15" s="289">
        <f t="shared" si="0"/>
        <v>40.659375000000004</v>
      </c>
      <c r="AR15" s="289">
        <f t="shared" si="0"/>
        <v>18.862771299999999</v>
      </c>
      <c r="AS15" s="289">
        <f t="shared" si="0"/>
        <v>9.2743938999999997</v>
      </c>
      <c r="AT15" s="289">
        <f t="shared" si="0"/>
        <v>13.002500000000005</v>
      </c>
      <c r="AU15" s="289">
        <f t="shared" si="0"/>
        <v>46.037384299999992</v>
      </c>
      <c r="AV15" s="289">
        <f t="shared" si="0"/>
        <v>49.894999999999996</v>
      </c>
      <c r="AW15" s="289">
        <f t="shared" si="0"/>
        <v>18.309512599999998</v>
      </c>
      <c r="AX15" s="289">
        <f t="shared" si="0"/>
        <v>17.174999999999997</v>
      </c>
      <c r="AY15" s="289">
        <f t="shared" si="0"/>
        <v>34.155000000000001</v>
      </c>
      <c r="AZ15" s="289">
        <f t="shared" si="0"/>
        <v>17.046469399999999</v>
      </c>
      <c r="BA15" s="289">
        <f t="shared" si="0"/>
        <v>5.4392168000000005</v>
      </c>
      <c r="BB15" s="289">
        <f t="shared" si="0"/>
        <v>14.725000000000001</v>
      </c>
      <c r="BC15" s="289">
        <f t="shared" si="0"/>
        <v>50.339999999999989</v>
      </c>
      <c r="BD15" s="289">
        <f t="shared" si="0"/>
        <v>61.91</v>
      </c>
      <c r="BE15" s="522">
        <f>MAX(BE9:BE14)-MIN(BE9:BE14)</f>
        <v>5.7999999999999972</v>
      </c>
      <c r="BF15" s="522">
        <f>MAX(BF9:BF14)-MIN(BF9:BF14)</f>
        <v>41.669999999999995</v>
      </c>
    </row>
    <row r="16" spans="3:58">
      <c r="C16">
        <v>2000</v>
      </c>
      <c r="D16">
        <v>20</v>
      </c>
      <c r="E16">
        <v>32.9565634</v>
      </c>
      <c r="I16" s="227">
        <f>AVERAGE(K15:BE15)</f>
        <v>22.292997525531909</v>
      </c>
      <c r="J16" s="129" t="s">
        <v>257</v>
      </c>
      <c r="K16">
        <f>MIN(K15:BE15)</f>
        <v>2.1999999999999957</v>
      </c>
      <c r="AK16" s="262"/>
    </row>
    <row r="17" spans="3:60">
      <c r="C17">
        <v>2000</v>
      </c>
      <c r="D17">
        <v>40</v>
      </c>
      <c r="E17">
        <v>36.154504899999999</v>
      </c>
      <c r="J17" s="129" t="s">
        <v>258</v>
      </c>
      <c r="K17">
        <f>MAX(K15:BE15)</f>
        <v>61.91</v>
      </c>
      <c r="AK17" s="262"/>
    </row>
    <row r="18" spans="3:60" ht="13.5" thickBot="1">
      <c r="C18">
        <v>2000</v>
      </c>
      <c r="D18">
        <v>60</v>
      </c>
      <c r="E18">
        <v>41.573239000000001</v>
      </c>
      <c r="I18" s="6" t="s">
        <v>836</v>
      </c>
      <c r="K18">
        <v>0</v>
      </c>
      <c r="L18">
        <v>0</v>
      </c>
      <c r="M18">
        <v>40</v>
      </c>
      <c r="N18">
        <v>80</v>
      </c>
      <c r="O18">
        <v>100</v>
      </c>
      <c r="P18">
        <v>60</v>
      </c>
      <c r="Q18">
        <v>80</v>
      </c>
      <c r="R18">
        <v>20</v>
      </c>
      <c r="S18">
        <v>80</v>
      </c>
      <c r="T18">
        <v>80</v>
      </c>
      <c r="U18">
        <v>20</v>
      </c>
      <c r="V18">
        <v>40</v>
      </c>
      <c r="W18">
        <v>20</v>
      </c>
      <c r="X18">
        <v>40</v>
      </c>
      <c r="Y18">
        <v>40</v>
      </c>
      <c r="Z18">
        <v>60</v>
      </c>
      <c r="AA18">
        <v>80</v>
      </c>
      <c r="AB18">
        <v>80</v>
      </c>
      <c r="AC18">
        <v>60</v>
      </c>
      <c r="AD18">
        <v>40</v>
      </c>
      <c r="AE18">
        <v>80</v>
      </c>
      <c r="AF18">
        <v>80</v>
      </c>
      <c r="AG18">
        <v>100</v>
      </c>
      <c r="AH18">
        <v>100</v>
      </c>
      <c r="AI18">
        <v>100</v>
      </c>
      <c r="AJ18">
        <v>100</v>
      </c>
      <c r="AK18" s="262">
        <v>100</v>
      </c>
      <c r="AL18">
        <v>80</v>
      </c>
      <c r="AM18">
        <v>80</v>
      </c>
      <c r="AN18">
        <v>0</v>
      </c>
      <c r="AO18">
        <v>20</v>
      </c>
      <c r="AP18">
        <v>80</v>
      </c>
      <c r="AQ18">
        <v>60</v>
      </c>
      <c r="AR18">
        <v>60</v>
      </c>
      <c r="AS18">
        <v>40</v>
      </c>
      <c r="AT18">
        <v>40</v>
      </c>
      <c r="AU18">
        <v>80</v>
      </c>
      <c r="AV18">
        <v>100</v>
      </c>
      <c r="AW18">
        <v>80</v>
      </c>
      <c r="AX18">
        <v>100</v>
      </c>
      <c r="AY18">
        <v>80</v>
      </c>
      <c r="AZ18">
        <v>60</v>
      </c>
      <c r="BA18">
        <v>20</v>
      </c>
      <c r="BB18">
        <v>80</v>
      </c>
      <c r="BC18">
        <v>80</v>
      </c>
      <c r="BD18">
        <v>100</v>
      </c>
      <c r="BE18">
        <v>20</v>
      </c>
    </row>
    <row r="19" spans="3:60">
      <c r="C19">
        <v>2000</v>
      </c>
      <c r="D19">
        <v>80</v>
      </c>
      <c r="E19">
        <v>47.880290199999997</v>
      </c>
      <c r="I19" s="6" t="s">
        <v>837</v>
      </c>
      <c r="K19" s="279">
        <v>36.725000000000001</v>
      </c>
      <c r="L19" s="262">
        <v>27.95</v>
      </c>
      <c r="M19" s="262">
        <v>32.609499999999997</v>
      </c>
      <c r="N19" s="262">
        <v>51.273800000000001</v>
      </c>
      <c r="O19" s="262">
        <v>46.7363</v>
      </c>
      <c r="P19" s="262">
        <v>28.737500000000001</v>
      </c>
      <c r="Q19" s="262">
        <v>44.346499999999999</v>
      </c>
      <c r="R19" s="262">
        <v>44.68</v>
      </c>
      <c r="S19" s="262">
        <v>60.712499999999999</v>
      </c>
      <c r="T19" s="262">
        <v>37.54</v>
      </c>
      <c r="U19" s="262">
        <v>36.057499999999997</v>
      </c>
      <c r="V19" s="262">
        <v>51.545000000000002</v>
      </c>
      <c r="W19" s="262">
        <v>43.712499999999999</v>
      </c>
      <c r="X19" s="262">
        <v>34.305</v>
      </c>
      <c r="Y19" s="262">
        <v>43.077500000000001</v>
      </c>
      <c r="Z19" s="262">
        <v>42.652500000000003</v>
      </c>
      <c r="AA19" s="262">
        <v>65.067499999999995</v>
      </c>
      <c r="AB19" s="262">
        <v>42.4375</v>
      </c>
      <c r="AC19" s="262">
        <v>49.274999999999999</v>
      </c>
      <c r="AD19" s="262">
        <v>28.1325</v>
      </c>
      <c r="AE19" s="262">
        <v>41.6785</v>
      </c>
      <c r="AF19" s="262">
        <v>43.526699999999998</v>
      </c>
      <c r="AG19" s="262">
        <v>45.314500000000002</v>
      </c>
      <c r="AH19" s="262">
        <v>45.956299999999999</v>
      </c>
      <c r="AI19" s="262">
        <v>38.762900000000002</v>
      </c>
      <c r="AJ19" s="262">
        <v>53.1676</v>
      </c>
      <c r="AK19" s="262">
        <v>56.251800000000003</v>
      </c>
      <c r="AL19" s="443">
        <v>47.479795299999999</v>
      </c>
      <c r="AM19" s="443">
        <v>47.880290199999997</v>
      </c>
      <c r="AN19" s="443">
        <v>27.5221804</v>
      </c>
      <c r="AO19" s="443">
        <v>48.093073199999999</v>
      </c>
      <c r="AP19" s="443">
        <v>89.228277399999996</v>
      </c>
      <c r="AQ19" s="443">
        <v>53.767530499999999</v>
      </c>
      <c r="AR19" s="443">
        <v>38.118406299999997</v>
      </c>
      <c r="AS19" s="443">
        <v>43.103391000000002</v>
      </c>
      <c r="AT19" s="443">
        <v>51.73</v>
      </c>
      <c r="AU19" s="443">
        <v>86.81</v>
      </c>
      <c r="AV19" s="443">
        <v>73.034999999999997</v>
      </c>
      <c r="AW19" s="443">
        <v>28.530276300000001</v>
      </c>
      <c r="AX19" s="443">
        <v>44.69</v>
      </c>
      <c r="AY19" s="443">
        <v>60.65</v>
      </c>
      <c r="AZ19" s="443">
        <v>40.0566891</v>
      </c>
      <c r="BA19" s="443">
        <v>31.3245662</v>
      </c>
      <c r="BB19" s="443">
        <v>43.24</v>
      </c>
      <c r="BC19" s="443">
        <v>75.23</v>
      </c>
      <c r="BD19" s="443">
        <v>79.709999999999994</v>
      </c>
      <c r="BE19" s="443">
        <v>30.75</v>
      </c>
    </row>
    <row r="20" spans="3:60">
      <c r="C20">
        <v>2000</v>
      </c>
      <c r="D20">
        <v>100</v>
      </c>
      <c r="E20">
        <v>39.396862200000001</v>
      </c>
      <c r="I20" s="6" t="s">
        <v>838</v>
      </c>
      <c r="AK20" s="262"/>
      <c r="AL20">
        <v>47.3</v>
      </c>
      <c r="AM20">
        <v>38.700000000000003</v>
      </c>
      <c r="AN20">
        <v>0</v>
      </c>
      <c r="AO20">
        <v>0</v>
      </c>
      <c r="AP20">
        <v>29.6</v>
      </c>
      <c r="AQ20">
        <v>0</v>
      </c>
      <c r="AR20">
        <v>27.5</v>
      </c>
      <c r="AS20">
        <v>0</v>
      </c>
      <c r="AT20">
        <v>16.7</v>
      </c>
      <c r="AU20">
        <v>91.5</v>
      </c>
      <c r="AV20">
        <v>72.599999999999994</v>
      </c>
      <c r="AW20">
        <v>83.6</v>
      </c>
      <c r="AX20">
        <v>74.599999999999994</v>
      </c>
      <c r="AY20">
        <v>36.9</v>
      </c>
      <c r="AZ20">
        <v>0</v>
      </c>
      <c r="BA20">
        <v>0</v>
      </c>
      <c r="BB20">
        <v>16.100000000000001</v>
      </c>
      <c r="BC20">
        <v>45.3</v>
      </c>
      <c r="BD20">
        <v>24.2</v>
      </c>
      <c r="BE20">
        <v>0</v>
      </c>
    </row>
    <row r="21" spans="3:60">
      <c r="C21">
        <v>2001</v>
      </c>
      <c r="D21">
        <v>0</v>
      </c>
      <c r="E21">
        <v>27.5221804</v>
      </c>
      <c r="I21" s="6" t="s">
        <v>839</v>
      </c>
      <c r="AL21" s="443">
        <v>34.412729999999996</v>
      </c>
      <c r="AM21" s="443">
        <v>34.99174</v>
      </c>
      <c r="AN21" s="443">
        <v>26.95</v>
      </c>
      <c r="AO21" s="443">
        <v>42.201999999999998</v>
      </c>
      <c r="AP21" s="443">
        <v>58.893160000000002</v>
      </c>
      <c r="AQ21" s="443">
        <v>20.96</v>
      </c>
      <c r="AR21" s="443">
        <v>30.111750000000001</v>
      </c>
      <c r="AS21" s="443">
        <v>36.517000000000003</v>
      </c>
      <c r="AT21" s="443">
        <v>44.349140000000006</v>
      </c>
      <c r="AU21" s="443">
        <v>90.619650000000007</v>
      </c>
      <c r="AV21" s="443">
        <v>49.3</v>
      </c>
      <c r="AW21" s="443">
        <v>28.488320000000002</v>
      </c>
      <c r="AX21" s="443">
        <v>39.799620000000004</v>
      </c>
      <c r="AY21" s="443">
        <v>43.222079999999998</v>
      </c>
      <c r="AZ21" s="443">
        <v>25.603999999999999</v>
      </c>
      <c r="BA21" s="443">
        <v>29.960999999999999</v>
      </c>
      <c r="BB21" s="443">
        <v>31.892659999999999</v>
      </c>
      <c r="BC21" s="443">
        <v>54.82067</v>
      </c>
      <c r="BD21" s="443">
        <v>33.923499999999997</v>
      </c>
      <c r="BE21" s="443">
        <v>26.818999999999999</v>
      </c>
    </row>
    <row r="22" spans="3:60">
      <c r="C22">
        <v>2001</v>
      </c>
      <c r="D22">
        <v>20</v>
      </c>
      <c r="E22">
        <v>22.608702399999999</v>
      </c>
      <c r="I22" s="6"/>
    </row>
    <row r="23" spans="3:60">
      <c r="C23">
        <v>2001</v>
      </c>
      <c r="D23">
        <v>40</v>
      </c>
      <c r="E23">
        <v>27.468674799999999</v>
      </c>
    </row>
    <row r="24" spans="3:60">
      <c r="C24">
        <v>2001</v>
      </c>
      <c r="D24">
        <v>60</v>
      </c>
      <c r="E24">
        <v>27.9365907</v>
      </c>
      <c r="K24" s="444">
        <v>1971</v>
      </c>
      <c r="L24" s="444">
        <v>1972</v>
      </c>
      <c r="M24" s="444">
        <v>1974</v>
      </c>
      <c r="N24" s="444">
        <v>1975</v>
      </c>
      <c r="O24" s="444">
        <v>1976</v>
      </c>
      <c r="P24" s="444">
        <v>1977</v>
      </c>
      <c r="Q24" s="444">
        <v>1978</v>
      </c>
      <c r="R24" s="444">
        <v>1979</v>
      </c>
      <c r="S24" s="444">
        <v>1980</v>
      </c>
      <c r="T24" s="444">
        <v>1981</v>
      </c>
      <c r="U24" s="444">
        <v>1982</v>
      </c>
      <c r="V24" s="444">
        <v>1983</v>
      </c>
      <c r="W24" s="444">
        <v>1984</v>
      </c>
      <c r="X24" s="444">
        <v>1985</v>
      </c>
      <c r="Y24" s="444">
        <v>1986</v>
      </c>
      <c r="Z24" s="444">
        <v>1987</v>
      </c>
      <c r="AA24" s="444">
        <v>1988</v>
      </c>
      <c r="AB24" s="444">
        <v>1989</v>
      </c>
      <c r="AC24" s="444">
        <v>1990</v>
      </c>
      <c r="AD24" s="444">
        <v>1991</v>
      </c>
      <c r="AE24" s="444">
        <v>1992</v>
      </c>
      <c r="AF24" s="444">
        <v>1993</v>
      </c>
      <c r="AG24" s="444">
        <v>1994</v>
      </c>
      <c r="AH24" s="444">
        <v>1995</v>
      </c>
      <c r="AI24" s="444">
        <v>1996</v>
      </c>
      <c r="AJ24" s="444">
        <v>1997</v>
      </c>
      <c r="AK24" s="444">
        <v>1998</v>
      </c>
      <c r="AL24" s="444">
        <v>1999</v>
      </c>
      <c r="AM24" s="444">
        <v>2000</v>
      </c>
      <c r="AN24" s="444">
        <v>2001</v>
      </c>
      <c r="AO24" s="444">
        <v>2002</v>
      </c>
      <c r="AP24" s="444">
        <v>2003</v>
      </c>
      <c r="AQ24" s="444">
        <v>2004</v>
      </c>
      <c r="AR24" s="444">
        <v>2005</v>
      </c>
      <c r="AS24" s="444">
        <v>2006</v>
      </c>
      <c r="AT24" s="444">
        <v>2007</v>
      </c>
      <c r="AU24" s="444">
        <v>2008</v>
      </c>
      <c r="AV24" s="444">
        <v>2009</v>
      </c>
      <c r="AW24" s="444">
        <v>2010</v>
      </c>
      <c r="AX24" s="444">
        <v>2011</v>
      </c>
      <c r="AY24" s="444">
        <v>2012</v>
      </c>
      <c r="AZ24" s="444">
        <v>2013</v>
      </c>
      <c r="BA24" s="444">
        <v>2014</v>
      </c>
      <c r="BB24" s="444">
        <v>2015</v>
      </c>
      <c r="BC24" s="444">
        <v>2016</v>
      </c>
      <c r="BD24" s="444">
        <v>2017</v>
      </c>
      <c r="BE24" s="444">
        <v>2018</v>
      </c>
      <c r="BF24" s="478" t="s">
        <v>70</v>
      </c>
      <c r="BG24" s="478" t="s">
        <v>861</v>
      </c>
      <c r="BH24" s="478" t="s">
        <v>338</v>
      </c>
    </row>
    <row r="25" spans="3:60">
      <c r="C25">
        <v>2001</v>
      </c>
      <c r="D25">
        <v>80</v>
      </c>
      <c r="E25">
        <v>25.700200800000001</v>
      </c>
      <c r="I25" s="6" t="s">
        <v>840</v>
      </c>
      <c r="K25" s="443">
        <f t="shared" ref="K25:BE25" si="1">(K19*$J$3)-(K18*$J$4)</f>
        <v>201.98750000000001</v>
      </c>
      <c r="L25" s="443">
        <f t="shared" si="1"/>
        <v>153.72499999999999</v>
      </c>
      <c r="M25" s="443">
        <f t="shared" si="1"/>
        <v>159.35224999999997</v>
      </c>
      <c r="N25" s="443">
        <f t="shared" si="1"/>
        <v>242.0059</v>
      </c>
      <c r="O25" s="443">
        <f t="shared" si="1"/>
        <v>207.04964999999999</v>
      </c>
      <c r="P25" s="443">
        <f t="shared" si="1"/>
        <v>128.05625000000001</v>
      </c>
      <c r="Q25" s="443">
        <f t="shared" si="1"/>
        <v>203.90574999999998</v>
      </c>
      <c r="R25" s="443">
        <f t="shared" si="1"/>
        <v>235.74</v>
      </c>
      <c r="S25" s="443">
        <f t="shared" si="1"/>
        <v>293.91874999999999</v>
      </c>
      <c r="T25" s="443">
        <f t="shared" si="1"/>
        <v>166.47</v>
      </c>
      <c r="U25" s="443">
        <f t="shared" si="1"/>
        <v>188.31625</v>
      </c>
      <c r="V25" s="443">
        <f t="shared" si="1"/>
        <v>263.4975</v>
      </c>
      <c r="W25" s="443">
        <f t="shared" si="1"/>
        <v>230.41874999999999</v>
      </c>
      <c r="X25" s="443">
        <f t="shared" si="1"/>
        <v>168.67750000000001</v>
      </c>
      <c r="Y25" s="443">
        <f t="shared" si="1"/>
        <v>216.92625000000001</v>
      </c>
      <c r="Z25" s="443">
        <f t="shared" si="1"/>
        <v>204.58875</v>
      </c>
      <c r="AA25" s="443">
        <f t="shared" si="1"/>
        <v>317.87124999999997</v>
      </c>
      <c r="AB25" s="443">
        <f t="shared" si="1"/>
        <v>193.40625</v>
      </c>
      <c r="AC25" s="443">
        <f t="shared" si="1"/>
        <v>241.01249999999999</v>
      </c>
      <c r="AD25" s="443">
        <f t="shared" si="1"/>
        <v>134.72874999999999</v>
      </c>
      <c r="AE25" s="443">
        <f t="shared" si="1"/>
        <v>189.23175000000001</v>
      </c>
      <c r="AF25" s="443">
        <f t="shared" si="1"/>
        <v>199.39685</v>
      </c>
      <c r="AG25" s="443">
        <f t="shared" si="1"/>
        <v>199.22975000000002</v>
      </c>
      <c r="AH25" s="443">
        <f t="shared" si="1"/>
        <v>202.75964999999999</v>
      </c>
      <c r="AI25" s="443">
        <f t="shared" si="1"/>
        <v>163.19595000000001</v>
      </c>
      <c r="AJ25" s="443">
        <f t="shared" si="1"/>
        <v>242.42180000000002</v>
      </c>
      <c r="AK25" s="443">
        <f t="shared" si="1"/>
        <v>259.38490000000002</v>
      </c>
      <c r="AL25" s="443">
        <f t="shared" si="1"/>
        <v>221.13887414999999</v>
      </c>
      <c r="AM25" s="443">
        <f t="shared" si="1"/>
        <v>223.3415961</v>
      </c>
      <c r="AN25" s="443">
        <f t="shared" si="1"/>
        <v>151.37199219999999</v>
      </c>
      <c r="AO25" s="443">
        <f t="shared" si="1"/>
        <v>254.51190259999998</v>
      </c>
      <c r="AP25" s="443">
        <f t="shared" si="1"/>
        <v>450.75552569999996</v>
      </c>
      <c r="AQ25" s="443">
        <f t="shared" si="1"/>
        <v>265.72141775</v>
      </c>
      <c r="AR25" s="443">
        <f t="shared" si="1"/>
        <v>179.65123464999999</v>
      </c>
      <c r="AS25" s="443">
        <f t="shared" si="1"/>
        <v>217.06865050000002</v>
      </c>
      <c r="AT25" s="443">
        <f t="shared" si="1"/>
        <v>264.51499999999999</v>
      </c>
      <c r="AU25" s="443">
        <f t="shared" si="1"/>
        <v>437.45500000000004</v>
      </c>
      <c r="AV25" s="443">
        <f t="shared" si="1"/>
        <v>351.6925</v>
      </c>
      <c r="AW25" s="443">
        <f t="shared" si="1"/>
        <v>116.91651965</v>
      </c>
      <c r="AX25" s="443">
        <f t="shared" si="1"/>
        <v>195.79499999999999</v>
      </c>
      <c r="AY25" s="443">
        <f t="shared" si="1"/>
        <v>293.57499999999999</v>
      </c>
      <c r="AZ25" s="443">
        <f t="shared" si="1"/>
        <v>190.31179005000001</v>
      </c>
      <c r="BA25" s="443">
        <f t="shared" si="1"/>
        <v>162.28511409999999</v>
      </c>
      <c r="BB25" s="443">
        <f t="shared" si="1"/>
        <v>197.82000000000002</v>
      </c>
      <c r="BC25" s="443">
        <f t="shared" si="1"/>
        <v>373.76500000000004</v>
      </c>
      <c r="BD25" s="443">
        <f t="shared" si="1"/>
        <v>388.40499999999997</v>
      </c>
      <c r="BE25" s="443">
        <f t="shared" si="1"/>
        <v>159.125</v>
      </c>
      <c r="BF25" s="477">
        <f>AVERAGE(K25:BE25)</f>
        <v>227.71271420106387</v>
      </c>
      <c r="BG25" s="443">
        <f>STDEV(K25:BE25)</f>
        <v>75.375091019518365</v>
      </c>
      <c r="BH25" s="479">
        <f>(BG25/BF25)*100</f>
        <v>33.100958496750557</v>
      </c>
    </row>
    <row r="26" spans="3:60">
      <c r="C26">
        <v>2001</v>
      </c>
      <c r="D26">
        <v>100</v>
      </c>
      <c r="E26">
        <v>21.164360899999998</v>
      </c>
      <c r="I26" s="6" t="s">
        <v>842</v>
      </c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43"/>
      <c r="AL26" s="443">
        <f t="shared" ref="AL26:BE26" si="2">AL21*$J$3-AL20*$J$4</f>
        <v>165.62001499999997</v>
      </c>
      <c r="AM26" s="443">
        <f t="shared" si="2"/>
        <v>173.10457</v>
      </c>
      <c r="AN26" s="443">
        <f t="shared" si="2"/>
        <v>148.22499999999999</v>
      </c>
      <c r="AO26" s="443">
        <f t="shared" si="2"/>
        <v>232.11099999999999</v>
      </c>
      <c r="AP26" s="443">
        <f t="shared" si="2"/>
        <v>309.11237999999997</v>
      </c>
      <c r="AQ26" s="443">
        <f t="shared" si="2"/>
        <v>115.28</v>
      </c>
      <c r="AR26" s="443">
        <f t="shared" si="2"/>
        <v>151.86462499999999</v>
      </c>
      <c r="AS26" s="443">
        <f t="shared" si="2"/>
        <v>200.84350000000001</v>
      </c>
      <c r="AT26" s="443">
        <f t="shared" si="2"/>
        <v>235.57027000000002</v>
      </c>
      <c r="AU26" s="443">
        <f t="shared" si="2"/>
        <v>452.65807500000005</v>
      </c>
      <c r="AV26" s="443">
        <f t="shared" si="2"/>
        <v>234.84999999999997</v>
      </c>
      <c r="AW26" s="443">
        <f t="shared" si="2"/>
        <v>114.88576000000002</v>
      </c>
      <c r="AX26" s="443">
        <f t="shared" si="2"/>
        <v>181.59791000000001</v>
      </c>
      <c r="AY26" s="443">
        <f t="shared" si="2"/>
        <v>219.27144000000001</v>
      </c>
      <c r="AZ26" s="443">
        <f t="shared" si="2"/>
        <v>140.822</v>
      </c>
      <c r="BA26" s="443">
        <f t="shared" si="2"/>
        <v>164.78549999999998</v>
      </c>
      <c r="BB26" s="443">
        <f t="shared" si="2"/>
        <v>167.35962999999998</v>
      </c>
      <c r="BC26" s="443">
        <f t="shared" si="2"/>
        <v>278.86368500000003</v>
      </c>
      <c r="BD26" s="443">
        <f t="shared" si="2"/>
        <v>174.47924999999998</v>
      </c>
      <c r="BE26" s="443">
        <f t="shared" si="2"/>
        <v>147.50450000000001</v>
      </c>
      <c r="BF26" s="477">
        <f t="shared" ref="BF26:BF36" si="3">AVERAGE(K26:BE26)</f>
        <v>200.44045549999998</v>
      </c>
      <c r="BG26" s="443">
        <f t="shared" ref="BG26:BG36" si="4">STDEV(K26:BE26)</f>
        <v>78.377741279825187</v>
      </c>
      <c r="BH26" s="479">
        <f t="shared" ref="BH26:BH36" si="5">(BG26/BF26)*100</f>
        <v>39.102755521240169</v>
      </c>
    </row>
    <row r="27" spans="3:60">
      <c r="C27">
        <v>2002</v>
      </c>
      <c r="D27">
        <v>0</v>
      </c>
      <c r="E27">
        <v>36.398688800000002</v>
      </c>
      <c r="I27" s="6" t="s">
        <v>850</v>
      </c>
      <c r="K27" s="443">
        <f t="shared" ref="K27:BE27" si="6">K10*$J$3-$J$10*$J$4</f>
        <v>186.35000000000002</v>
      </c>
      <c r="L27" s="443">
        <f t="shared" si="6"/>
        <v>141.56625</v>
      </c>
      <c r="M27" s="443">
        <f t="shared" si="6"/>
        <v>138.73925</v>
      </c>
      <c r="N27" s="443">
        <f t="shared" si="6"/>
        <v>181.83065000000002</v>
      </c>
      <c r="O27" s="443">
        <f t="shared" si="6"/>
        <v>141.23515</v>
      </c>
      <c r="P27" s="443">
        <f t="shared" si="6"/>
        <v>137.74099999999999</v>
      </c>
      <c r="Q27" s="443">
        <f t="shared" si="6"/>
        <v>134.58015</v>
      </c>
      <c r="R27" s="443">
        <f t="shared" si="6"/>
        <v>235.74</v>
      </c>
      <c r="S27" s="443">
        <f t="shared" si="6"/>
        <v>146.22750000000002</v>
      </c>
      <c r="T27" s="443">
        <f t="shared" si="6"/>
        <v>164.3775</v>
      </c>
      <c r="U27" s="443">
        <f t="shared" si="6"/>
        <v>188.31625</v>
      </c>
      <c r="V27" s="443">
        <f t="shared" si="6"/>
        <v>254.53625</v>
      </c>
      <c r="W27" s="443">
        <f t="shared" si="6"/>
        <v>230.41874999999999</v>
      </c>
      <c r="X27" s="443">
        <f t="shared" si="6"/>
        <v>157.70875000000001</v>
      </c>
      <c r="Y27" s="443">
        <f t="shared" si="6"/>
        <v>223.42</v>
      </c>
      <c r="Z27" s="443">
        <f t="shared" si="6"/>
        <v>193.80250000000001</v>
      </c>
      <c r="AA27" s="443">
        <f t="shared" si="6"/>
        <v>215.26625000000001</v>
      </c>
      <c r="AB27" s="443">
        <f t="shared" si="6"/>
        <v>181.00125</v>
      </c>
      <c r="AC27" s="443">
        <f t="shared" si="6"/>
        <v>220.07875000000001</v>
      </c>
      <c r="AD27" s="443">
        <f t="shared" si="6"/>
        <v>139.57249999999999</v>
      </c>
      <c r="AE27" s="443">
        <f t="shared" si="6"/>
        <v>142.51609999999999</v>
      </c>
      <c r="AF27" s="443">
        <f t="shared" si="6"/>
        <v>124.4145</v>
      </c>
      <c r="AG27" s="443">
        <f t="shared" si="6"/>
        <v>83.236550000000008</v>
      </c>
      <c r="AH27" s="443">
        <f t="shared" si="6"/>
        <v>177.83544999999998</v>
      </c>
      <c r="AI27" s="443">
        <f t="shared" si="6"/>
        <v>121.05895000000001</v>
      </c>
      <c r="AJ27" s="443">
        <f t="shared" si="6"/>
        <v>144.5412</v>
      </c>
      <c r="AK27" s="443">
        <f t="shared" si="6"/>
        <v>169.99575000000002</v>
      </c>
      <c r="AL27" s="443">
        <f t="shared" si="6"/>
        <v>119.5803894</v>
      </c>
      <c r="AM27" s="443">
        <f t="shared" si="6"/>
        <v>171.26109869999999</v>
      </c>
      <c r="AN27" s="443">
        <f t="shared" si="6"/>
        <v>114.34786319999999</v>
      </c>
      <c r="AO27" s="443">
        <f t="shared" si="6"/>
        <v>247.39973655</v>
      </c>
      <c r="AP27" s="443">
        <f t="shared" si="6"/>
        <v>290.9206365</v>
      </c>
      <c r="AQ27" s="443">
        <f t="shared" si="6"/>
        <v>148.74102529999999</v>
      </c>
      <c r="AR27" s="443">
        <f t="shared" si="6"/>
        <v>147.82212655000001</v>
      </c>
      <c r="AS27" s="443">
        <f t="shared" si="6"/>
        <v>201.5335948</v>
      </c>
      <c r="AT27" s="443">
        <f t="shared" si="6"/>
        <v>249.94375000000002</v>
      </c>
      <c r="AU27" s="443">
        <f t="shared" si="6"/>
        <v>297.42708370000003</v>
      </c>
      <c r="AV27" s="443">
        <f t="shared" si="6"/>
        <v>153.06125</v>
      </c>
      <c r="AW27" s="443">
        <f t="shared" si="6"/>
        <v>74.612489499999995</v>
      </c>
      <c r="AX27" s="443">
        <f t="shared" si="6"/>
        <v>156.60875000000001</v>
      </c>
      <c r="AY27" s="443">
        <f t="shared" si="6"/>
        <v>183.35250000000002</v>
      </c>
      <c r="AZ27" s="443">
        <f t="shared" si="6"/>
        <v>144.29652315000001</v>
      </c>
      <c r="BA27" s="443">
        <f t="shared" si="6"/>
        <v>162.28511409999999</v>
      </c>
      <c r="BB27" s="443">
        <f t="shared" si="6"/>
        <v>177.97625000000002</v>
      </c>
      <c r="BC27" s="443">
        <f t="shared" si="6"/>
        <v>248.44499999999999</v>
      </c>
      <c r="BD27" s="443">
        <f t="shared" si="6"/>
        <v>160.11500000000001</v>
      </c>
      <c r="BE27" s="443">
        <f t="shared" si="6"/>
        <v>148.51</v>
      </c>
      <c r="BF27" s="477">
        <f t="shared" si="3"/>
        <v>173.9222847117021</v>
      </c>
      <c r="BG27" s="443">
        <f t="shared" si="4"/>
        <v>49.199026156550978</v>
      </c>
      <c r="BH27" s="479">
        <f t="shared" si="5"/>
        <v>28.28793690130308</v>
      </c>
    </row>
    <row r="28" spans="3:60">
      <c r="C28">
        <v>2002</v>
      </c>
      <c r="D28">
        <v>20</v>
      </c>
      <c r="E28">
        <v>46.799952099999999</v>
      </c>
      <c r="I28" s="6" t="s">
        <v>851</v>
      </c>
      <c r="K28" s="443">
        <f t="shared" ref="K28:BE28" si="7">K11*$J$3-$J$11*$J$4</f>
        <v>175.38749999999999</v>
      </c>
      <c r="L28" s="443">
        <f t="shared" si="7"/>
        <v>119.57625000000002</v>
      </c>
      <c r="M28" s="443">
        <f t="shared" si="7"/>
        <v>159.35224999999997</v>
      </c>
      <c r="N28" s="443">
        <f t="shared" si="7"/>
        <v>198.45065</v>
      </c>
      <c r="O28" s="443">
        <f t="shared" si="7"/>
        <v>156.35749999999999</v>
      </c>
      <c r="P28" s="443">
        <f t="shared" si="7"/>
        <v>134.72874999999999</v>
      </c>
      <c r="Q28" s="443">
        <f t="shared" si="7"/>
        <v>165.00899999999999</v>
      </c>
      <c r="R28" s="443">
        <f t="shared" si="7"/>
        <v>176.94125</v>
      </c>
      <c r="S28" s="443">
        <f t="shared" si="7"/>
        <v>185.79624999999999</v>
      </c>
      <c r="T28" s="443">
        <f t="shared" si="7"/>
        <v>157.52625</v>
      </c>
      <c r="U28" s="443">
        <f t="shared" si="7"/>
        <v>160.51</v>
      </c>
      <c r="V28" s="443">
        <f t="shared" si="7"/>
        <v>263.4975</v>
      </c>
      <c r="W28" s="443">
        <f t="shared" si="7"/>
        <v>214.08</v>
      </c>
      <c r="X28" s="443">
        <f t="shared" si="7"/>
        <v>168.67750000000001</v>
      </c>
      <c r="Y28" s="443">
        <f t="shared" si="7"/>
        <v>216.92625000000001</v>
      </c>
      <c r="Z28" s="443">
        <f t="shared" si="7"/>
        <v>206.11874999999998</v>
      </c>
      <c r="AA28" s="443">
        <f t="shared" si="7"/>
        <v>243.86250000000001</v>
      </c>
      <c r="AB28" s="443">
        <f t="shared" si="7"/>
        <v>186.30499999999998</v>
      </c>
      <c r="AC28" s="443">
        <f t="shared" si="7"/>
        <v>246.53000000000003</v>
      </c>
      <c r="AD28" s="443">
        <f t="shared" si="7"/>
        <v>134.72874999999999</v>
      </c>
      <c r="AE28" s="443">
        <f t="shared" si="7"/>
        <v>169.91720000000001</v>
      </c>
      <c r="AF28" s="443">
        <f t="shared" si="7"/>
        <v>153.86214999999999</v>
      </c>
      <c r="AG28" s="443">
        <f t="shared" si="7"/>
        <v>104.13225000000001</v>
      </c>
      <c r="AH28" s="443">
        <f t="shared" si="7"/>
        <v>188.23439999999999</v>
      </c>
      <c r="AI28" s="443">
        <f t="shared" si="7"/>
        <v>130.09059999999999</v>
      </c>
      <c r="AJ28" s="443">
        <f t="shared" si="7"/>
        <v>140.40694999999999</v>
      </c>
      <c r="AK28" s="443">
        <f t="shared" si="7"/>
        <v>206.52080000000001</v>
      </c>
      <c r="AL28" s="443">
        <f t="shared" si="7"/>
        <v>150.56455954999998</v>
      </c>
      <c r="AM28" s="443">
        <f t="shared" si="7"/>
        <v>178.84977695000001</v>
      </c>
      <c r="AN28" s="443">
        <f t="shared" si="7"/>
        <v>131.0777114</v>
      </c>
      <c r="AO28" s="443">
        <f t="shared" si="7"/>
        <v>244.51190259999998</v>
      </c>
      <c r="AP28" s="443">
        <f t="shared" si="7"/>
        <v>352.82202759999996</v>
      </c>
      <c r="AQ28" s="443">
        <f t="shared" si="7"/>
        <v>178.5087082</v>
      </c>
      <c r="AR28" s="443">
        <f t="shared" si="7"/>
        <v>163.25749364999999</v>
      </c>
      <c r="AS28" s="443">
        <f t="shared" si="7"/>
        <v>217.06865050000002</v>
      </c>
      <c r="AT28" s="443">
        <f t="shared" si="7"/>
        <v>264.52875</v>
      </c>
      <c r="AU28" s="443">
        <f t="shared" si="7"/>
        <v>361.32554679999998</v>
      </c>
      <c r="AV28" s="443">
        <f t="shared" si="7"/>
        <v>187.30875</v>
      </c>
      <c r="AW28" s="443">
        <f t="shared" si="7"/>
        <v>93.522570699999989</v>
      </c>
      <c r="AX28" s="443">
        <f t="shared" si="7"/>
        <v>179.595</v>
      </c>
      <c r="AY28" s="443">
        <f t="shared" si="7"/>
        <v>246.18625000000003</v>
      </c>
      <c r="AZ28" s="443">
        <f t="shared" si="7"/>
        <v>175.42018264999999</v>
      </c>
      <c r="BA28" s="443">
        <f t="shared" si="7"/>
        <v>133.15448115000001</v>
      </c>
      <c r="BB28" s="443">
        <f t="shared" si="7"/>
        <v>160.23500000000001</v>
      </c>
      <c r="BC28" s="443">
        <f t="shared" si="7"/>
        <v>247.57499999999999</v>
      </c>
      <c r="BD28" s="443">
        <f t="shared" si="7"/>
        <v>211.715</v>
      </c>
      <c r="BE28" s="443">
        <f t="shared" si="7"/>
        <v>149.125</v>
      </c>
      <c r="BF28" s="477">
        <f t="shared" si="3"/>
        <v>187.01869386702128</v>
      </c>
      <c r="BG28" s="443">
        <f t="shared" si="4"/>
        <v>54.806309867343387</v>
      </c>
      <c r="BH28" s="479">
        <f t="shared" si="5"/>
        <v>29.305257530198098</v>
      </c>
    </row>
    <row r="29" spans="3:60">
      <c r="C29">
        <v>2002</v>
      </c>
      <c r="D29">
        <v>40</v>
      </c>
      <c r="E29">
        <v>48.093073199999999</v>
      </c>
      <c r="I29" s="6" t="s">
        <v>852</v>
      </c>
      <c r="K29" s="443">
        <f t="shared" ref="K29:BE29" si="8">K12*$J$3-$J$12*$J$4</f>
        <v>163.73750000000001</v>
      </c>
      <c r="L29" s="443">
        <f t="shared" si="8"/>
        <v>107.59625</v>
      </c>
      <c r="M29" s="443">
        <f t="shared" si="8"/>
        <v>136.70775</v>
      </c>
      <c r="N29" s="443">
        <f t="shared" si="8"/>
        <v>227.71514999999999</v>
      </c>
      <c r="O29" s="443">
        <f t="shared" si="8"/>
        <v>190.61324999999999</v>
      </c>
      <c r="P29" s="443">
        <f t="shared" si="8"/>
        <v>128.05625000000001</v>
      </c>
      <c r="Q29" s="443">
        <f t="shared" si="8"/>
        <v>188.28400000000002</v>
      </c>
      <c r="R29" s="443">
        <f t="shared" si="8"/>
        <v>180.96625</v>
      </c>
      <c r="S29" s="443">
        <f t="shared" si="8"/>
        <v>257.66374999999999</v>
      </c>
      <c r="T29" s="443">
        <f t="shared" si="8"/>
        <v>161.97750000000002</v>
      </c>
      <c r="U29" s="443">
        <f t="shared" si="8"/>
        <v>150.01499999999999</v>
      </c>
      <c r="V29" s="443">
        <f t="shared" si="8"/>
        <v>250.84375</v>
      </c>
      <c r="W29" s="443">
        <f t="shared" si="8"/>
        <v>215.39625000000001</v>
      </c>
      <c r="X29" s="443">
        <f t="shared" si="8"/>
        <v>160.6575</v>
      </c>
      <c r="Y29" s="443">
        <f t="shared" si="8"/>
        <v>214.57125000000002</v>
      </c>
      <c r="Z29" s="443">
        <f t="shared" si="8"/>
        <v>204.58875</v>
      </c>
      <c r="AA29" s="443">
        <f t="shared" si="8"/>
        <v>285.10874999999999</v>
      </c>
      <c r="AB29" s="443">
        <f t="shared" si="8"/>
        <v>187.4425</v>
      </c>
      <c r="AC29" s="443">
        <f t="shared" si="8"/>
        <v>241.01249999999999</v>
      </c>
      <c r="AD29" s="443">
        <f t="shared" si="8"/>
        <v>129.39000000000001</v>
      </c>
      <c r="AE29" s="443">
        <f t="shared" si="8"/>
        <v>180.33154999999999</v>
      </c>
      <c r="AF29" s="443">
        <f t="shared" si="8"/>
        <v>173.75959999999998</v>
      </c>
      <c r="AG29" s="443">
        <f t="shared" si="8"/>
        <v>151.5154</v>
      </c>
      <c r="AH29" s="443">
        <f t="shared" si="8"/>
        <v>197.45744999999999</v>
      </c>
      <c r="AI29" s="443">
        <f t="shared" si="8"/>
        <v>116.04865000000001</v>
      </c>
      <c r="AJ29" s="443">
        <f t="shared" si="8"/>
        <v>177.85049999999998</v>
      </c>
      <c r="AK29" s="443">
        <f t="shared" si="8"/>
        <v>257.32220000000001</v>
      </c>
      <c r="AL29" s="443">
        <f t="shared" si="8"/>
        <v>173.95396670000002</v>
      </c>
      <c r="AM29" s="443">
        <f t="shared" si="8"/>
        <v>198.65281450000001</v>
      </c>
      <c r="AN29" s="443">
        <f t="shared" si="8"/>
        <v>123.65124885</v>
      </c>
      <c r="AO29" s="443">
        <f t="shared" si="8"/>
        <v>215.33564165000001</v>
      </c>
      <c r="AP29" s="443">
        <f t="shared" si="8"/>
        <v>386.57155099999994</v>
      </c>
      <c r="AQ29" s="443">
        <f t="shared" si="8"/>
        <v>265.72141775</v>
      </c>
      <c r="AR29" s="443">
        <f t="shared" si="8"/>
        <v>179.65123464999999</v>
      </c>
      <c r="AS29" s="443">
        <f t="shared" si="8"/>
        <v>156.05948405000001</v>
      </c>
      <c r="AT29" s="443">
        <f t="shared" si="8"/>
        <v>225.98374999999999</v>
      </c>
      <c r="AU29" s="443">
        <f t="shared" si="8"/>
        <v>419.80008479999998</v>
      </c>
      <c r="AV29" s="443">
        <f t="shared" si="8"/>
        <v>209.30499999999998</v>
      </c>
      <c r="AW29" s="443">
        <f t="shared" si="8"/>
        <v>99.046539049999978</v>
      </c>
      <c r="AX29" s="443">
        <f t="shared" si="8"/>
        <v>163.94375000000002</v>
      </c>
      <c r="AY29" s="443">
        <f t="shared" si="8"/>
        <v>274.61750000000001</v>
      </c>
      <c r="AZ29" s="443">
        <f t="shared" si="8"/>
        <v>190.31179005000001</v>
      </c>
      <c r="BA29" s="443">
        <f t="shared" si="8"/>
        <v>112.3694217</v>
      </c>
      <c r="BB29" s="443">
        <f t="shared" si="8"/>
        <v>185.22874999999999</v>
      </c>
      <c r="BC29" s="443">
        <f t="shared" si="8"/>
        <v>327.33499999999998</v>
      </c>
      <c r="BD29" s="443">
        <f t="shared" si="8"/>
        <v>305.94</v>
      </c>
      <c r="BE29" s="443">
        <f t="shared" si="8"/>
        <v>124.495</v>
      </c>
      <c r="BF29" s="477">
        <f t="shared" si="3"/>
        <v>199.45964244148936</v>
      </c>
      <c r="BG29" s="443">
        <f t="shared" si="4"/>
        <v>68.533767427040587</v>
      </c>
      <c r="BH29" s="479">
        <f t="shared" si="5"/>
        <v>34.359716375779961</v>
      </c>
    </row>
    <row r="30" spans="3:60">
      <c r="C30">
        <v>2002</v>
      </c>
      <c r="D30">
        <v>60</v>
      </c>
      <c r="E30">
        <v>44.606480300000001</v>
      </c>
      <c r="I30" s="6" t="s">
        <v>841</v>
      </c>
      <c r="K30" s="443">
        <f t="shared" ref="K30:BE30" si="9">K13*$J$3-$J$13*$J$4</f>
        <v>154.83749999999998</v>
      </c>
      <c r="L30" s="443">
        <f t="shared" si="9"/>
        <v>86.76124999999999</v>
      </c>
      <c r="M30" s="443">
        <f t="shared" si="9"/>
        <v>123.04749999999999</v>
      </c>
      <c r="N30" s="443">
        <f t="shared" si="9"/>
        <v>242.0059</v>
      </c>
      <c r="O30" s="443">
        <f t="shared" si="9"/>
        <v>205.23675000000003</v>
      </c>
      <c r="P30" s="443">
        <f t="shared" si="9"/>
        <v>122.2159</v>
      </c>
      <c r="Q30" s="443">
        <f t="shared" si="9"/>
        <v>203.90574999999998</v>
      </c>
      <c r="R30" s="443">
        <f t="shared" si="9"/>
        <v>191.97625000000002</v>
      </c>
      <c r="S30" s="443">
        <f t="shared" si="9"/>
        <v>293.91874999999999</v>
      </c>
      <c r="T30" s="443">
        <f t="shared" si="9"/>
        <v>166.47</v>
      </c>
      <c r="U30" s="443">
        <f t="shared" si="9"/>
        <v>123.55625000000001</v>
      </c>
      <c r="V30" s="443">
        <f t="shared" si="9"/>
        <v>221.85500000000002</v>
      </c>
      <c r="W30" s="443">
        <f t="shared" si="9"/>
        <v>192.25125</v>
      </c>
      <c r="X30" s="443">
        <f t="shared" si="9"/>
        <v>143.67250000000001</v>
      </c>
      <c r="Y30" s="443">
        <f t="shared" si="9"/>
        <v>209.5625</v>
      </c>
      <c r="Z30" s="443">
        <f t="shared" si="9"/>
        <v>196.40375</v>
      </c>
      <c r="AA30" s="443">
        <f t="shared" si="9"/>
        <v>317.87124999999997</v>
      </c>
      <c r="AB30" s="443">
        <f t="shared" si="9"/>
        <v>193.40625</v>
      </c>
      <c r="AC30" s="443">
        <f t="shared" si="9"/>
        <v>225.54000000000002</v>
      </c>
      <c r="AD30" s="443">
        <f t="shared" si="9"/>
        <v>113.065</v>
      </c>
      <c r="AE30" s="443">
        <f t="shared" si="9"/>
        <v>189.23175000000001</v>
      </c>
      <c r="AF30" s="443">
        <f t="shared" si="9"/>
        <v>199.39685</v>
      </c>
      <c r="AG30" s="443">
        <f t="shared" si="9"/>
        <v>160.24895000000001</v>
      </c>
      <c r="AH30" s="443">
        <f t="shared" si="9"/>
        <v>199.10040000000001</v>
      </c>
      <c r="AI30" s="443">
        <f t="shared" si="9"/>
        <v>151.87244999999999</v>
      </c>
      <c r="AJ30" s="443">
        <f t="shared" si="9"/>
        <v>202.69850000000002</v>
      </c>
      <c r="AK30" s="443">
        <f t="shared" si="9"/>
        <v>254.00414999999998</v>
      </c>
      <c r="AL30" s="443">
        <f t="shared" si="9"/>
        <v>221.13887414999999</v>
      </c>
      <c r="AM30" s="443">
        <f t="shared" si="9"/>
        <v>223.3415961</v>
      </c>
      <c r="AN30" s="443">
        <f t="shared" si="9"/>
        <v>101.3511044</v>
      </c>
      <c r="AO30" s="443">
        <f t="shared" si="9"/>
        <v>194.02059944999999</v>
      </c>
      <c r="AP30" s="443">
        <f t="shared" si="9"/>
        <v>450.75552569999996</v>
      </c>
      <c r="AQ30" s="443">
        <f t="shared" si="9"/>
        <v>269.23938650000002</v>
      </c>
      <c r="AR30" s="443">
        <f t="shared" si="9"/>
        <v>173.37779595000001</v>
      </c>
      <c r="AS30" s="443">
        <f t="shared" si="9"/>
        <v>181.62732460000001</v>
      </c>
      <c r="AT30" s="443">
        <f t="shared" si="9"/>
        <v>192.92500000000001</v>
      </c>
      <c r="AU30" s="443">
        <f t="shared" si="9"/>
        <v>437.42834754999996</v>
      </c>
      <c r="AV30" s="443">
        <f t="shared" si="9"/>
        <v>274.99875000000003</v>
      </c>
      <c r="AW30" s="443">
        <f t="shared" si="9"/>
        <v>116.91651965</v>
      </c>
      <c r="AX30" s="443">
        <f t="shared" si="9"/>
        <v>182.43375</v>
      </c>
      <c r="AY30" s="443">
        <f t="shared" si="9"/>
        <v>293.57499999999999</v>
      </c>
      <c r="AZ30" s="443">
        <f t="shared" si="9"/>
        <v>169.5509768</v>
      </c>
      <c r="BA30" s="443">
        <f t="shared" si="9"/>
        <v>110.07450424999999</v>
      </c>
      <c r="BB30" s="443">
        <f t="shared" si="9"/>
        <v>197.82000000000002</v>
      </c>
      <c r="BC30" s="443">
        <f t="shared" si="9"/>
        <v>373.76500000000004</v>
      </c>
      <c r="BD30" s="443">
        <f t="shared" si="9"/>
        <v>352.37</v>
      </c>
      <c r="BE30" s="443">
        <f t="shared" si="9"/>
        <v>126.54000000000002</v>
      </c>
      <c r="BF30" s="477">
        <f t="shared" si="3"/>
        <v>206.96515755531919</v>
      </c>
      <c r="BG30" s="443">
        <f t="shared" si="4"/>
        <v>80.815451715442549</v>
      </c>
      <c r="BH30" s="479">
        <f t="shared" si="5"/>
        <v>39.047853595280444</v>
      </c>
    </row>
    <row r="31" spans="3:60">
      <c r="C31">
        <v>2002</v>
      </c>
      <c r="D31">
        <v>80</v>
      </c>
      <c r="E31">
        <v>42.549199899999998</v>
      </c>
      <c r="I31" s="6" t="s">
        <v>853</v>
      </c>
      <c r="K31" s="443">
        <f t="shared" ref="K31:BE31" si="10">K14*$J$3-$J$14*$J$4</f>
        <v>155.83749999999998</v>
      </c>
      <c r="L31" s="443">
        <f t="shared" si="10"/>
        <v>70.12</v>
      </c>
      <c r="M31" s="443">
        <f t="shared" si="10"/>
        <v>102.8989</v>
      </c>
      <c r="N31" s="443">
        <f t="shared" si="10"/>
        <v>228.0129</v>
      </c>
      <c r="O31" s="443">
        <f t="shared" si="10"/>
        <v>207.04964999999999</v>
      </c>
      <c r="P31" s="443">
        <f t="shared" si="10"/>
        <v>108.55564999999999</v>
      </c>
      <c r="Q31" s="443">
        <f t="shared" si="10"/>
        <v>162.12840000000003</v>
      </c>
      <c r="R31" s="443">
        <f t="shared" si="10"/>
        <v>167.70375000000001</v>
      </c>
      <c r="S31" s="443">
        <f t="shared" si="10"/>
        <v>254.13625000000002</v>
      </c>
      <c r="T31" s="443">
        <f t="shared" si="10"/>
        <v>163.30374999999998</v>
      </c>
      <c r="U31" s="443">
        <f t="shared" si="10"/>
        <v>102.9</v>
      </c>
      <c r="V31" s="443">
        <f t="shared" si="10"/>
        <v>155.79624999999999</v>
      </c>
      <c r="W31" s="443">
        <f t="shared" si="10"/>
        <v>171.92500000000001</v>
      </c>
      <c r="X31" s="443">
        <f t="shared" si="10"/>
        <v>116.20999999999998</v>
      </c>
      <c r="Y31" s="443">
        <f t="shared" si="10"/>
        <v>203.05499999999998</v>
      </c>
      <c r="Z31" s="443">
        <f t="shared" si="10"/>
        <v>178.26374999999999</v>
      </c>
      <c r="AA31" s="443">
        <f t="shared" si="10"/>
        <v>297.38</v>
      </c>
      <c r="AB31" s="443">
        <f t="shared" si="10"/>
        <v>171.77374999999998</v>
      </c>
      <c r="AC31" s="443">
        <f t="shared" si="10"/>
        <v>191.24374999999998</v>
      </c>
      <c r="AD31" s="443">
        <f t="shared" si="10"/>
        <v>112.19499999999999</v>
      </c>
      <c r="AE31" s="443">
        <f t="shared" si="10"/>
        <v>163.1096</v>
      </c>
      <c r="AF31" s="443">
        <f t="shared" si="10"/>
        <v>149.75009999999997</v>
      </c>
      <c r="AG31" s="443">
        <f t="shared" si="10"/>
        <v>199.22975000000002</v>
      </c>
      <c r="AH31" s="443">
        <f t="shared" si="10"/>
        <v>202.75964999999999</v>
      </c>
      <c r="AI31" s="443">
        <f t="shared" si="10"/>
        <v>163.19595000000001</v>
      </c>
      <c r="AJ31" s="443">
        <f t="shared" si="10"/>
        <v>242.42180000000002</v>
      </c>
      <c r="AK31" s="443">
        <f t="shared" si="10"/>
        <v>259.38490000000002</v>
      </c>
      <c r="AL31" s="443">
        <f t="shared" si="10"/>
        <v>247.14830860000001</v>
      </c>
      <c r="AM31" s="443">
        <f t="shared" si="10"/>
        <v>166.68274210000001</v>
      </c>
      <c r="AN31" s="443">
        <f t="shared" si="10"/>
        <v>66.403984949999995</v>
      </c>
      <c r="AO31" s="443">
        <f t="shared" si="10"/>
        <v>191.53583959999997</v>
      </c>
      <c r="AP31" s="443">
        <f t="shared" si="10"/>
        <v>435.80992735000001</v>
      </c>
      <c r="AQ31" s="443">
        <f t="shared" si="10"/>
        <v>283.85000000000002</v>
      </c>
      <c r="AR31" s="443">
        <f t="shared" si="10"/>
        <v>185.28750464999999</v>
      </c>
      <c r="AS31" s="443">
        <f t="shared" si="10"/>
        <v>173.85000000000002</v>
      </c>
      <c r="AT31" s="443">
        <f t="shared" si="10"/>
        <v>226.64999999999998</v>
      </c>
      <c r="AU31" s="443">
        <f t="shared" si="10"/>
        <v>435.76</v>
      </c>
      <c r="AV31" s="443">
        <f t="shared" si="10"/>
        <v>351.6925</v>
      </c>
      <c r="AW31" s="443">
        <f t="shared" si="10"/>
        <v>122.315</v>
      </c>
      <c r="AX31" s="443">
        <f t="shared" si="10"/>
        <v>195.79499999999999</v>
      </c>
      <c r="AY31" s="443">
        <f t="shared" si="10"/>
        <v>286.76499999999999</v>
      </c>
      <c r="AZ31" s="443">
        <f t="shared" si="10"/>
        <v>169.34</v>
      </c>
      <c r="BA31" s="443">
        <f t="shared" si="10"/>
        <v>105.26500000000001</v>
      </c>
      <c r="BB31" s="443">
        <f t="shared" si="10"/>
        <v>170.495</v>
      </c>
      <c r="BC31" s="443">
        <f t="shared" si="10"/>
        <v>383.51</v>
      </c>
      <c r="BD31" s="443">
        <f t="shared" si="10"/>
        <v>388.40499999999997</v>
      </c>
      <c r="BE31" s="443">
        <f t="shared" si="10"/>
        <v>120.33499999999998</v>
      </c>
      <c r="BF31" s="477">
        <f t="shared" si="3"/>
        <v>200.15397462234046</v>
      </c>
      <c r="BG31" s="443">
        <f t="shared" si="4"/>
        <v>88.032893697293716</v>
      </c>
      <c r="BH31" s="479">
        <f t="shared" si="5"/>
        <v>43.982585838426715</v>
      </c>
    </row>
    <row r="32" spans="3:60">
      <c r="C32">
        <v>2002</v>
      </c>
      <c r="D32">
        <v>100</v>
      </c>
      <c r="E32">
        <v>43.915607199999997</v>
      </c>
      <c r="I32" s="6"/>
      <c r="T32" s="443"/>
      <c r="U32" s="443"/>
      <c r="V32" s="443"/>
      <c r="W32" s="443"/>
      <c r="X32" s="443"/>
      <c r="BF32" s="477"/>
      <c r="BG32" s="443"/>
      <c r="BH32" s="479"/>
    </row>
    <row r="33" spans="3:60">
      <c r="C33">
        <v>2003</v>
      </c>
      <c r="D33">
        <v>0</v>
      </c>
      <c r="E33">
        <v>39.633955800000003</v>
      </c>
      <c r="I33" s="11" t="s">
        <v>849</v>
      </c>
      <c r="K33" s="443">
        <f t="shared" ref="K33:AK33" si="11">K11*$J$3-40*$J$4</f>
        <v>175.38749999999999</v>
      </c>
      <c r="L33" s="443">
        <f>L11*$J$3-80*$J$4</f>
        <v>99.576250000000016</v>
      </c>
      <c r="M33" s="443">
        <f t="shared" si="11"/>
        <v>159.35224999999997</v>
      </c>
      <c r="N33" s="443">
        <f>N11*$J$3-80*$J$4</f>
        <v>178.45065</v>
      </c>
      <c r="O33" s="443">
        <f t="shared" si="11"/>
        <v>156.35749999999999</v>
      </c>
      <c r="P33" s="443">
        <f>P11*$J$3-80*$J$4</f>
        <v>114.72874999999999</v>
      </c>
      <c r="Q33" s="443">
        <f t="shared" si="11"/>
        <v>165.00899999999999</v>
      </c>
      <c r="R33" s="443">
        <f>R11*$J$3-80*$J$4</f>
        <v>156.94125</v>
      </c>
      <c r="S33" s="443">
        <f t="shared" si="11"/>
        <v>185.79624999999999</v>
      </c>
      <c r="T33" s="443">
        <f>T11*$J$3-80*$J$4</f>
        <v>137.52625</v>
      </c>
      <c r="U33" s="443">
        <f t="shared" si="11"/>
        <v>160.51</v>
      </c>
      <c r="V33" s="443">
        <f>V11*$J$3-80*$J$4</f>
        <v>243.4975</v>
      </c>
      <c r="W33" s="443">
        <f t="shared" si="11"/>
        <v>214.08</v>
      </c>
      <c r="X33" s="443">
        <f>X11*$J$3-80*$J$4</f>
        <v>148.67750000000001</v>
      </c>
      <c r="Y33" s="443">
        <f t="shared" si="11"/>
        <v>216.92625000000001</v>
      </c>
      <c r="Z33" s="443">
        <f>Z11*$J$3-80*$J$4</f>
        <v>186.11874999999998</v>
      </c>
      <c r="AA33" s="443">
        <f t="shared" si="11"/>
        <v>243.86250000000001</v>
      </c>
      <c r="AB33" s="443">
        <f>AB11*$J$3-80*$J$4</f>
        <v>166.30499999999998</v>
      </c>
      <c r="AC33" s="443">
        <f t="shared" si="11"/>
        <v>246.53000000000003</v>
      </c>
      <c r="AD33" s="443">
        <f>AD11*$J$3-80*$J$4</f>
        <v>114.72874999999999</v>
      </c>
      <c r="AE33" s="443">
        <f t="shared" si="11"/>
        <v>169.91720000000001</v>
      </c>
      <c r="AF33" s="443">
        <f>AF11*$J$3-80*$J$4</f>
        <v>133.86214999999999</v>
      </c>
      <c r="AG33" s="443">
        <f t="shared" si="11"/>
        <v>104.13225000000001</v>
      </c>
      <c r="AH33" s="443">
        <f>AH11*$J$3-80*$J$4</f>
        <v>168.23439999999999</v>
      </c>
      <c r="AI33" s="443">
        <f t="shared" si="11"/>
        <v>130.09059999999999</v>
      </c>
      <c r="AJ33" s="443">
        <f>AJ11*$J$3-80*$J$4</f>
        <v>120.40694999999999</v>
      </c>
      <c r="AK33" s="443">
        <f t="shared" si="11"/>
        <v>206.52080000000001</v>
      </c>
      <c r="AL33" s="443">
        <f>AL11*$J$3-40*$J$4</f>
        <v>150.56455954999998</v>
      </c>
      <c r="AM33" s="443">
        <f>AM13*$J$3-80*$J$4</f>
        <v>223.3415961</v>
      </c>
      <c r="AN33" s="443">
        <f>AN11*$J$3-40*$J$4</f>
        <v>131.0777114</v>
      </c>
      <c r="AO33" s="443">
        <f>AO13*$J$3-80*$J$4</f>
        <v>194.02059944999999</v>
      </c>
      <c r="AP33" s="443">
        <f>AP11*$J$3-40*$J$4</f>
        <v>352.82202759999996</v>
      </c>
      <c r="AQ33" s="443">
        <f>AQ13*$J$3-80*$J$4</f>
        <v>269.23938650000002</v>
      </c>
      <c r="AR33" s="443">
        <f>AR11*$J$3-40*$J$4</f>
        <v>163.25749364999999</v>
      </c>
      <c r="AS33" s="443">
        <f>AS13*$J$3-80*$J$4</f>
        <v>181.62732460000001</v>
      </c>
      <c r="AT33" s="443">
        <f>AT11*$J$3-40*$J$4</f>
        <v>264.52875</v>
      </c>
      <c r="AU33" s="443">
        <f>AU13*$J$3-80*$J$4</f>
        <v>437.42834754999996</v>
      </c>
      <c r="AV33" s="443">
        <f>AV11*$J$3-40*$J$4</f>
        <v>187.30875</v>
      </c>
      <c r="AW33" s="443">
        <f>AW13*$J$3-80*$J$4</f>
        <v>116.91651965</v>
      </c>
      <c r="AX33" s="443">
        <f>AX11*$J$3-40*$J$4</f>
        <v>179.595</v>
      </c>
      <c r="AY33" s="443">
        <f>AY13*$J$3-80*$J$4</f>
        <v>293.57499999999999</v>
      </c>
      <c r="AZ33" s="443">
        <f>AZ11*$J$3-40*$J$4</f>
        <v>175.42018264999999</v>
      </c>
      <c r="BA33" s="443">
        <f>BA13*$J$3-80*$J$4</f>
        <v>110.07450424999999</v>
      </c>
      <c r="BB33" s="443">
        <f>BB11*$J$3-40*$J$4</f>
        <v>160.23500000000001</v>
      </c>
      <c r="BC33" s="443">
        <f>BC13*$J$3-80*$J$4</f>
        <v>373.76500000000004</v>
      </c>
      <c r="BD33" s="443">
        <f>BD11*$J$3-40*$J$4</f>
        <v>211.715</v>
      </c>
      <c r="BE33" s="443">
        <f>BE13*$J$3-80*$J$4</f>
        <v>126.54000000000002</v>
      </c>
      <c r="BF33" s="477">
        <f t="shared" si="3"/>
        <v>187.37402133936175</v>
      </c>
      <c r="BG33" s="443">
        <f t="shared" si="4"/>
        <v>70.411771417040995</v>
      </c>
      <c r="BH33" s="479">
        <f t="shared" si="5"/>
        <v>37.578193024696297</v>
      </c>
    </row>
    <row r="34" spans="3:60">
      <c r="C34">
        <v>2003</v>
      </c>
      <c r="D34">
        <v>20</v>
      </c>
      <c r="E34">
        <v>54.712842999999999</v>
      </c>
      <c r="T34" s="443"/>
      <c r="U34" s="443"/>
      <c r="V34" s="443"/>
      <c r="W34" s="443"/>
      <c r="X34" s="443"/>
      <c r="BF34" s="477"/>
      <c r="BG34" s="443"/>
      <c r="BH34" s="479"/>
    </row>
    <row r="35" spans="3:60">
      <c r="C35">
        <v>2003</v>
      </c>
      <c r="D35">
        <v>40</v>
      </c>
      <c r="E35">
        <v>67.785823199999996</v>
      </c>
      <c r="I35" s="6" t="s">
        <v>172</v>
      </c>
      <c r="K35" s="443">
        <f t="shared" ref="K35:AK35" si="12">K14/K9</f>
        <v>1.0190605854322667</v>
      </c>
      <c r="L35" s="443">
        <f t="shared" si="12"/>
        <v>0.78139534883720929</v>
      </c>
      <c r="M35" s="443">
        <f t="shared" si="12"/>
        <v>1.6800710711436653</v>
      </c>
      <c r="N35" s="443">
        <f t="shared" si="12"/>
        <v>1.8817586181222548</v>
      </c>
      <c r="O35" s="443">
        <f t="shared" si="12"/>
        <v>2.0091005618532991</v>
      </c>
      <c r="P35" s="443">
        <f t="shared" si="12"/>
        <v>1.6987501694136224</v>
      </c>
      <c r="Q35" s="443">
        <f t="shared" si="12"/>
        <v>1.8613117902834284</v>
      </c>
      <c r="R35" s="443">
        <f t="shared" si="12"/>
        <v>1.050630391506304</v>
      </c>
      <c r="S35" s="443">
        <f t="shared" si="12"/>
        <v>2.6531126304426049</v>
      </c>
      <c r="T35" s="443">
        <f t="shared" si="12"/>
        <v>1.9845209159524113</v>
      </c>
      <c r="U35" s="443">
        <f t="shared" si="12"/>
        <v>1.0110010000909175</v>
      </c>
      <c r="V35" s="443">
        <f t="shared" si="12"/>
        <v>0.97093739863769046</v>
      </c>
      <c r="W35" s="443">
        <f t="shared" si="12"/>
        <v>1.2093511164393826</v>
      </c>
      <c r="X35" s="443">
        <f t="shared" si="12"/>
        <v>1.4801028529447777</v>
      </c>
      <c r="Y35" s="443">
        <f t="shared" si="12"/>
        <v>1.1393549185909737</v>
      </c>
      <c r="Z35" s="443">
        <f t="shared" si="12"/>
        <v>1.3610723948511929</v>
      </c>
      <c r="AA35" s="443">
        <f t="shared" si="12"/>
        <v>2.3329947363560808</v>
      </c>
      <c r="AB35" s="443">
        <f t="shared" si="12"/>
        <v>2.2289939192924266</v>
      </c>
      <c r="AC35" s="443">
        <f t="shared" si="12"/>
        <v>1.6591016548463355</v>
      </c>
      <c r="AD35" s="443">
        <f t="shared" si="12"/>
        <v>1.301699404105054</v>
      </c>
      <c r="AE35" s="443">
        <f t="shared" si="12"/>
        <v>2.1658701278374948</v>
      </c>
      <c r="AF35" s="443">
        <f t="shared" si="12"/>
        <v>2.1174570599004183</v>
      </c>
      <c r="AG35" s="443">
        <f t="shared" si="12"/>
        <v>4.085073967564254</v>
      </c>
      <c r="AH35" s="443">
        <f t="shared" si="12"/>
        <v>1.5638681970850363</v>
      </c>
      <c r="AI35" s="443">
        <f t="shared" si="12"/>
        <v>2.1518566424443617</v>
      </c>
      <c r="AJ35" s="443">
        <f t="shared" si="12"/>
        <v>2.826906001265439</v>
      </c>
      <c r="AK35" s="443">
        <f t="shared" si="12"/>
        <v>1.9762575622369467</v>
      </c>
      <c r="AL35" s="443">
        <f>AL14/AL9</f>
        <v>2.8161939738653987</v>
      </c>
      <c r="AM35" s="443">
        <f>AM14/AM9</f>
        <v>1.627522938933095</v>
      </c>
      <c r="AN35" s="443">
        <f t="shared" ref="AN35:BE35" si="13">AN14/AN9</f>
        <v>0.76899288473525151</v>
      </c>
      <c r="AO35" s="443">
        <f t="shared" si="13"/>
        <v>1.2065161863742739</v>
      </c>
      <c r="AP35" s="443">
        <f t="shared" si="13"/>
        <v>2.2286212899293791</v>
      </c>
      <c r="AQ35" s="443">
        <f t="shared" si="13"/>
        <v>3.0288476532044291</v>
      </c>
      <c r="AR35" s="443">
        <f t="shared" si="13"/>
        <v>1.7886837293071494</v>
      </c>
      <c r="AS35" s="443">
        <f t="shared" si="13"/>
        <v>1.1809604088855183</v>
      </c>
      <c r="AT35" s="443">
        <f t="shared" si="13"/>
        <v>1.2987348308804545</v>
      </c>
      <c r="AU35" s="443">
        <f t="shared" si="13"/>
        <v>2.0888017105337218</v>
      </c>
      <c r="AV35" s="443">
        <f t="shared" si="13"/>
        <v>3.1562229904926533</v>
      </c>
      <c r="AW35" s="443">
        <f t="shared" si="13"/>
        <v>2.4062079273622272</v>
      </c>
      <c r="AX35" s="443">
        <f t="shared" si="13"/>
        <v>1.6242049791023077</v>
      </c>
      <c r="AY35" s="443">
        <f t="shared" si="13"/>
        <v>2.2614958448753462</v>
      </c>
      <c r="AZ35" s="443">
        <f t="shared" si="13"/>
        <v>1.7331429477833278</v>
      </c>
      <c r="BA35" s="443">
        <f t="shared" si="13"/>
        <v>0.94737496826730128</v>
      </c>
      <c r="BB35" s="443">
        <f t="shared" si="13"/>
        <v>1.4059267052428548</v>
      </c>
      <c r="BC35" s="443">
        <f t="shared" si="13"/>
        <v>2.7675561797752808</v>
      </c>
      <c r="BD35" s="443">
        <f t="shared" si="13"/>
        <v>4.4780898876404489</v>
      </c>
      <c r="BE35" s="443">
        <f t="shared" si="13"/>
        <v>1.2304330552244735</v>
      </c>
      <c r="BF35" s="477">
        <f t="shared" si="3"/>
        <v>1.8775774921253345</v>
      </c>
      <c r="BG35" s="443">
        <f t="shared" si="4"/>
        <v>0.79774351000164434</v>
      </c>
      <c r="BH35" s="479">
        <f t="shared" si="5"/>
        <v>42.487913992760639</v>
      </c>
    </row>
    <row r="36" spans="3:60">
      <c r="C36">
        <v>2003</v>
      </c>
      <c r="D36">
        <v>60</v>
      </c>
      <c r="E36">
        <v>75.740281999999993</v>
      </c>
      <c r="I36" s="6" t="s">
        <v>802</v>
      </c>
      <c r="K36" s="443">
        <f t="shared" ref="K36:AK36" si="14">K14/K11</f>
        <v>1.0534834623504574</v>
      </c>
      <c r="L36" s="443">
        <f t="shared" si="14"/>
        <v>0.86060486651561419</v>
      </c>
      <c r="M36" s="443">
        <f t="shared" si="14"/>
        <v>0.85250617151443608</v>
      </c>
      <c r="N36" s="443">
        <f t="shared" si="14"/>
        <v>1.2726576917944625</v>
      </c>
      <c r="O36" s="443">
        <f t="shared" si="14"/>
        <v>1.4575487291439264</v>
      </c>
      <c r="P36" s="443">
        <f t="shared" si="14"/>
        <v>1.024732960099529</v>
      </c>
      <c r="Q36" s="443">
        <f t="shared" si="14"/>
        <v>1.1465842202271241</v>
      </c>
      <c r="R36" s="443">
        <f t="shared" si="14"/>
        <v>1.1054248411645606</v>
      </c>
      <c r="S36" s="443">
        <f t="shared" si="14"/>
        <v>1.4778512728001605</v>
      </c>
      <c r="T36" s="443">
        <f t="shared" si="14"/>
        <v>1.2015335760204475</v>
      </c>
      <c r="U36" s="443">
        <f t="shared" si="14"/>
        <v>0.84704448507007923</v>
      </c>
      <c r="V36" s="443">
        <f t="shared" si="14"/>
        <v>0.72591909981569491</v>
      </c>
      <c r="W36" s="443">
        <f t="shared" si="14"/>
        <v>0.94807330827067671</v>
      </c>
      <c r="X36" s="443">
        <f t="shared" si="14"/>
        <v>0.88092114852062375</v>
      </c>
      <c r="Y36" s="443">
        <f t="shared" si="14"/>
        <v>1.0680749811386454</v>
      </c>
      <c r="Z36" s="443">
        <f t="shared" si="14"/>
        <v>1.0094861660079051</v>
      </c>
      <c r="AA36" s="443">
        <f t="shared" si="14"/>
        <v>1.3165190203230848</v>
      </c>
      <c r="AB36" s="443">
        <f t="shared" si="14"/>
        <v>1.0749800053319114</v>
      </c>
      <c r="AC36" s="443">
        <f t="shared" si="14"/>
        <v>0.90512794056954182</v>
      </c>
      <c r="AD36" s="443">
        <f t="shared" si="14"/>
        <v>1.0482537989869367</v>
      </c>
      <c r="AE36" s="443">
        <f t="shared" si="14"/>
        <v>1.1221184811065033</v>
      </c>
      <c r="AF36" s="443">
        <f t="shared" si="14"/>
        <v>1.1488992860148111</v>
      </c>
      <c r="AG36" s="443">
        <f t="shared" si="14"/>
        <v>2.0077759808591242</v>
      </c>
      <c r="AH36" s="443">
        <f t="shared" si="14"/>
        <v>1.213822740142839</v>
      </c>
      <c r="AI36" s="443">
        <f t="shared" si="14"/>
        <v>1.4204483825102971</v>
      </c>
      <c r="AJ36" s="443">
        <f t="shared" si="14"/>
        <v>1.8229995645450525</v>
      </c>
      <c r="AK36" s="443">
        <f t="shared" si="14"/>
        <v>1.3658123227535839</v>
      </c>
      <c r="AL36" s="443">
        <f>AL14/AL11</f>
        <v>1.7421456683848366</v>
      </c>
      <c r="AM36" s="443">
        <f>AM14/AM11</f>
        <v>1.0896805891539121</v>
      </c>
      <c r="AN36" s="443">
        <f t="shared" ref="AN36:BE36" si="15">AN14/AN11</f>
        <v>0.77049078829241513</v>
      </c>
      <c r="AO36" s="443">
        <f t="shared" si="15"/>
        <v>0.91313788614365354</v>
      </c>
      <c r="AP36" s="443">
        <f t="shared" si="15"/>
        <v>1.3030612232795014</v>
      </c>
      <c r="AQ36" s="443">
        <f t="shared" si="15"/>
        <v>1.6817901996704447</v>
      </c>
      <c r="AR36" s="443">
        <f t="shared" si="15"/>
        <v>1.2839175084396339</v>
      </c>
      <c r="AS36" s="443">
        <f t="shared" si="15"/>
        <v>0.94424125470777931</v>
      </c>
      <c r="AT36" s="443">
        <f t="shared" si="15"/>
        <v>0.97230947663461065</v>
      </c>
      <c r="AU36" s="443">
        <f t="shared" si="15"/>
        <v>1.2738721653358682</v>
      </c>
      <c r="AV36" s="443">
        <f t="shared" si="15"/>
        <v>1.937653379319493</v>
      </c>
      <c r="AW36" s="443">
        <f t="shared" si="15"/>
        <v>1.5178919833956861</v>
      </c>
      <c r="AX36" s="443">
        <f t="shared" si="15"/>
        <v>1.231468724166437</v>
      </c>
      <c r="AY36" s="443">
        <f t="shared" si="15"/>
        <v>1.265147993181466</v>
      </c>
      <c r="AZ36" s="443">
        <f t="shared" si="15"/>
        <v>1.1224019803156193</v>
      </c>
      <c r="BA36" s="443">
        <f t="shared" si="15"/>
        <v>1.0137803271190802</v>
      </c>
      <c r="BB36" s="443">
        <f t="shared" si="15"/>
        <v>1.2233750381446444</v>
      </c>
      <c r="BC36" s="443">
        <f t="shared" si="15"/>
        <v>1.6201438848920862</v>
      </c>
      <c r="BD36" s="443">
        <f t="shared" si="15"/>
        <v>1.8920009494422025</v>
      </c>
      <c r="BE36" s="443">
        <f t="shared" si="15"/>
        <v>1.0071544715447154</v>
      </c>
      <c r="BF36" s="443">
        <f t="shared" si="3"/>
        <v>1.2166993615991941</v>
      </c>
      <c r="BG36" s="443">
        <f t="shared" si="4"/>
        <v>0.31616983874613247</v>
      </c>
      <c r="BH36" s="479">
        <f t="shared" si="5"/>
        <v>25.985863782370039</v>
      </c>
    </row>
    <row r="37" spans="3:60">
      <c r="C37">
        <v>2003</v>
      </c>
      <c r="D37">
        <v>80</v>
      </c>
      <c r="E37">
        <v>89.228277399999996</v>
      </c>
    </row>
    <row r="38" spans="3:60">
      <c r="C38">
        <v>2003</v>
      </c>
      <c r="D38">
        <v>100</v>
      </c>
      <c r="E38">
        <v>88.329077699999999</v>
      </c>
    </row>
    <row r="39" spans="3:60">
      <c r="C39">
        <v>2004</v>
      </c>
      <c r="D39">
        <v>0</v>
      </c>
      <c r="E39">
        <v>20.040624999999999</v>
      </c>
    </row>
    <row r="40" spans="3:60">
      <c r="C40">
        <v>2004</v>
      </c>
      <c r="D40">
        <v>20</v>
      </c>
      <c r="E40">
        <v>28.862004599999999</v>
      </c>
    </row>
    <row r="41" spans="3:60">
      <c r="C41">
        <v>2004</v>
      </c>
      <c r="D41">
        <v>40</v>
      </c>
      <c r="E41">
        <v>36.092492399999998</v>
      </c>
    </row>
    <row r="42" spans="3:60">
      <c r="C42">
        <v>2004</v>
      </c>
      <c r="D42">
        <v>60</v>
      </c>
      <c r="E42">
        <v>53.767530499999999</v>
      </c>
    </row>
    <row r="43" spans="3:60">
      <c r="C43">
        <v>2004</v>
      </c>
      <c r="D43">
        <v>80</v>
      </c>
      <c r="E43">
        <v>56.225343000000002</v>
      </c>
    </row>
    <row r="44" spans="3:60">
      <c r="C44">
        <v>2004</v>
      </c>
      <c r="D44">
        <v>100</v>
      </c>
      <c r="E44">
        <v>60.7</v>
      </c>
    </row>
    <row r="45" spans="3:60">
      <c r="C45">
        <v>2005</v>
      </c>
      <c r="D45">
        <v>0</v>
      </c>
      <c r="E45">
        <v>23.916775000000001</v>
      </c>
      <c r="AU45">
        <v>25.17</v>
      </c>
      <c r="AV45">
        <v>29.54</v>
      </c>
    </row>
    <row r="46" spans="3:60">
      <c r="C46">
        <v>2005</v>
      </c>
      <c r="D46">
        <v>20</v>
      </c>
      <c r="E46">
        <v>28.694932099999999</v>
      </c>
      <c r="AU46">
        <v>28.82</v>
      </c>
      <c r="AV46">
        <v>45.14</v>
      </c>
    </row>
    <row r="47" spans="3:60">
      <c r="C47">
        <v>2005</v>
      </c>
      <c r="D47">
        <v>40</v>
      </c>
      <c r="E47">
        <v>33.319544299999997</v>
      </c>
      <c r="AU47">
        <v>30.75</v>
      </c>
      <c r="AV47">
        <v>55.74</v>
      </c>
    </row>
    <row r="48" spans="3:60">
      <c r="C48">
        <v>2005</v>
      </c>
      <c r="D48">
        <v>60</v>
      </c>
      <c r="E48">
        <v>38.118406299999997</v>
      </c>
      <c r="AU48">
        <v>28.09</v>
      </c>
      <c r="AV48">
        <v>51.09</v>
      </c>
    </row>
    <row r="49" spans="3:48">
      <c r="C49">
        <v>2005</v>
      </c>
      <c r="D49">
        <v>80</v>
      </c>
      <c r="E49">
        <v>38.795962899999999</v>
      </c>
      <c r="AU49">
        <v>30.28</v>
      </c>
      <c r="AV49">
        <v>66.77</v>
      </c>
    </row>
    <row r="50" spans="3:48">
      <c r="C50">
        <v>2005</v>
      </c>
      <c r="D50">
        <v>100</v>
      </c>
      <c r="E50">
        <v>42.7795463</v>
      </c>
      <c r="AU50">
        <v>30.97</v>
      </c>
      <c r="AV50">
        <v>71.209999999999994</v>
      </c>
    </row>
    <row r="51" spans="3:48">
      <c r="C51">
        <v>2006</v>
      </c>
      <c r="D51">
        <v>0</v>
      </c>
      <c r="E51">
        <v>34.4634754</v>
      </c>
    </row>
    <row r="52" spans="3:48">
      <c r="C52">
        <v>2006</v>
      </c>
      <c r="D52">
        <v>20</v>
      </c>
      <c r="E52">
        <v>38.460653600000001</v>
      </c>
    </row>
    <row r="53" spans="3:48">
      <c r="C53">
        <v>2006</v>
      </c>
      <c r="D53">
        <v>40</v>
      </c>
      <c r="E53">
        <v>43.103391000000002</v>
      </c>
    </row>
    <row r="54" spans="3:48">
      <c r="C54">
        <v>2006</v>
      </c>
      <c r="D54">
        <v>60</v>
      </c>
      <c r="E54">
        <v>33.828997100000002</v>
      </c>
    </row>
    <row r="55" spans="3:48">
      <c r="C55">
        <v>2006</v>
      </c>
      <c r="D55">
        <v>80</v>
      </c>
      <c r="E55">
        <v>40.2958772</v>
      </c>
      <c r="K55">
        <v>0</v>
      </c>
      <c r="L55">
        <v>20</v>
      </c>
      <c r="M55">
        <v>40</v>
      </c>
      <c r="N55">
        <v>60</v>
      </c>
      <c r="O55">
        <v>80</v>
      </c>
      <c r="P55">
        <v>100</v>
      </c>
    </row>
    <row r="56" spans="3:48">
      <c r="C56">
        <v>2006</v>
      </c>
      <c r="D56">
        <v>100</v>
      </c>
      <c r="E56">
        <v>40.700000000000003</v>
      </c>
      <c r="J56">
        <v>1971</v>
      </c>
      <c r="K56">
        <v>36.725000000000001</v>
      </c>
      <c r="L56">
        <v>35.700000000000003</v>
      </c>
      <c r="M56">
        <v>35.524999999999999</v>
      </c>
      <c r="N56">
        <v>35.225000000000001</v>
      </c>
      <c r="O56">
        <v>35.424999999999997</v>
      </c>
      <c r="P56">
        <v>37.424999999999997</v>
      </c>
    </row>
    <row r="57" spans="3:48">
      <c r="C57">
        <v>2007</v>
      </c>
      <c r="D57">
        <v>0</v>
      </c>
      <c r="E57">
        <v>38.729999999999997</v>
      </c>
      <c r="J57">
        <v>1972</v>
      </c>
      <c r="K57">
        <v>27.95</v>
      </c>
      <c r="L57">
        <v>27.557500000000001</v>
      </c>
      <c r="M57">
        <v>25.377500000000001</v>
      </c>
      <c r="N57">
        <v>25.017499999999998</v>
      </c>
      <c r="O57">
        <v>23.047499999999999</v>
      </c>
      <c r="P57">
        <v>21.84</v>
      </c>
    </row>
    <row r="58" spans="3:48">
      <c r="C58">
        <v>2007</v>
      </c>
      <c r="D58">
        <v>20</v>
      </c>
      <c r="E58">
        <v>47.262500000000003</v>
      </c>
      <c r="J58">
        <v>1974</v>
      </c>
      <c r="K58">
        <v>16.546800000000001</v>
      </c>
      <c r="L58">
        <v>27.043500000000002</v>
      </c>
      <c r="M58">
        <v>32.609499999999997</v>
      </c>
      <c r="N58">
        <v>30.310500000000001</v>
      </c>
      <c r="O58">
        <v>29.645</v>
      </c>
      <c r="P58">
        <v>27.799800000000001</v>
      </c>
    </row>
    <row r="59" spans="3:48">
      <c r="C59">
        <v>2007</v>
      </c>
      <c r="D59">
        <v>40</v>
      </c>
      <c r="E59">
        <v>51.732500000000002</v>
      </c>
      <c r="J59">
        <v>1975</v>
      </c>
      <c r="K59">
        <v>26.861999999999998</v>
      </c>
      <c r="L59">
        <v>34.878300000000003</v>
      </c>
      <c r="M59">
        <v>39.718299999999999</v>
      </c>
      <c r="N59">
        <v>46.857300000000002</v>
      </c>
      <c r="O59">
        <v>51.273800000000001</v>
      </c>
      <c r="P59">
        <v>50.547800000000002</v>
      </c>
    </row>
    <row r="60" spans="3:48">
      <c r="C60">
        <v>2007</v>
      </c>
      <c r="D60">
        <v>60</v>
      </c>
      <c r="E60">
        <v>46.542499999999997</v>
      </c>
      <c r="J60">
        <v>1976</v>
      </c>
      <c r="K60">
        <v>23.2623</v>
      </c>
      <c r="L60">
        <v>27.497299999999999</v>
      </c>
      <c r="M60">
        <v>32.064999999999998</v>
      </c>
      <c r="N60">
        <v>40.111499999999999</v>
      </c>
      <c r="O60">
        <v>44.588500000000003</v>
      </c>
      <c r="P60">
        <v>46.7363</v>
      </c>
    </row>
    <row r="61" spans="3:48">
      <c r="C61">
        <v>2007</v>
      </c>
      <c r="D61">
        <v>80</v>
      </c>
      <c r="E61">
        <v>42.35</v>
      </c>
      <c r="J61">
        <v>1977</v>
      </c>
      <c r="K61">
        <v>16.970300000000002</v>
      </c>
      <c r="L61">
        <v>26.861999999999998</v>
      </c>
      <c r="M61">
        <v>28.1325</v>
      </c>
      <c r="N61">
        <v>28.737500000000001</v>
      </c>
      <c r="O61">
        <v>29.4938</v>
      </c>
      <c r="P61">
        <v>28.828299999999999</v>
      </c>
    </row>
    <row r="62" spans="3:48">
      <c r="C62">
        <v>2007</v>
      </c>
      <c r="D62">
        <v>100</v>
      </c>
      <c r="E62">
        <v>50.3</v>
      </c>
      <c r="J62">
        <v>1978</v>
      </c>
      <c r="K62">
        <v>20.721299999999999</v>
      </c>
      <c r="L62">
        <v>26.287299999999998</v>
      </c>
      <c r="M62">
        <v>33.637999999999998</v>
      </c>
      <c r="N62">
        <v>39.688000000000002</v>
      </c>
      <c r="O62">
        <v>44.346499999999999</v>
      </c>
      <c r="P62">
        <v>38.568800000000003</v>
      </c>
    </row>
    <row r="63" spans="3:48">
      <c r="C63">
        <v>2008</v>
      </c>
      <c r="D63">
        <v>0</v>
      </c>
      <c r="E63">
        <v>42.282615700000001</v>
      </c>
      <c r="J63">
        <v>1979</v>
      </c>
      <c r="K63">
        <v>37.674999999999997</v>
      </c>
      <c r="L63">
        <v>44.68</v>
      </c>
      <c r="M63">
        <v>35.807499999999997</v>
      </c>
      <c r="N63">
        <v>38.357500000000002</v>
      </c>
      <c r="O63">
        <v>42.177500000000002</v>
      </c>
      <c r="P63">
        <v>39.582500000000003</v>
      </c>
    </row>
    <row r="64" spans="3:48">
      <c r="C64">
        <v>2008</v>
      </c>
      <c r="D64">
        <v>20</v>
      </c>
      <c r="E64">
        <v>55.895833400000001</v>
      </c>
      <c r="J64">
        <v>1980</v>
      </c>
      <c r="K64">
        <v>20.842500000000001</v>
      </c>
      <c r="L64">
        <v>28.405000000000001</v>
      </c>
      <c r="M64">
        <v>37.417499999999997</v>
      </c>
      <c r="N64">
        <v>52.302500000000002</v>
      </c>
      <c r="O64">
        <v>60.712499999999999</v>
      </c>
      <c r="P64">
        <v>55.297499999999999</v>
      </c>
    </row>
    <row r="65" spans="3:16">
      <c r="C65">
        <v>2008</v>
      </c>
      <c r="D65">
        <v>40</v>
      </c>
      <c r="E65">
        <v>69.331917599999997</v>
      </c>
      <c r="J65">
        <v>1981</v>
      </c>
      <c r="K65">
        <v>19.5425</v>
      </c>
      <c r="L65">
        <v>31.704999999999998</v>
      </c>
      <c r="M65">
        <v>32.277500000000003</v>
      </c>
      <c r="N65">
        <v>34.905000000000001</v>
      </c>
      <c r="O65">
        <v>37.54</v>
      </c>
      <c r="P65">
        <v>38.782499999999999</v>
      </c>
    </row>
    <row r="66" spans="3:16">
      <c r="C66">
        <v>2008</v>
      </c>
      <c r="D66">
        <v>60</v>
      </c>
      <c r="E66">
        <v>81.781833599999999</v>
      </c>
      <c r="J66">
        <v>1982</v>
      </c>
      <c r="K66">
        <v>27.497499999999999</v>
      </c>
      <c r="L66">
        <v>36.057499999999997</v>
      </c>
      <c r="M66">
        <v>32.82</v>
      </c>
      <c r="N66">
        <v>32.729999999999997</v>
      </c>
      <c r="O66">
        <v>29.737500000000001</v>
      </c>
      <c r="P66">
        <v>27.8</v>
      </c>
    </row>
    <row r="67" spans="3:16">
      <c r="C67">
        <v>2008</v>
      </c>
      <c r="D67">
        <v>80</v>
      </c>
      <c r="E67">
        <v>86.805154099999996</v>
      </c>
      <c r="J67">
        <v>1983</v>
      </c>
      <c r="K67">
        <v>38.537500000000001</v>
      </c>
      <c r="L67">
        <v>48.097499999999997</v>
      </c>
      <c r="M67">
        <v>51.545000000000002</v>
      </c>
      <c r="N67">
        <v>51.0625</v>
      </c>
      <c r="O67">
        <v>47.61</v>
      </c>
      <c r="P67">
        <v>37.417499999999997</v>
      </c>
    </row>
    <row r="68" spans="3:16">
      <c r="C68">
        <v>2008</v>
      </c>
      <c r="D68">
        <v>100</v>
      </c>
      <c r="E68">
        <v>88.32</v>
      </c>
      <c r="J68">
        <v>1984</v>
      </c>
      <c r="K68">
        <v>33.365000000000002</v>
      </c>
      <c r="L68">
        <v>43.712499999999999</v>
      </c>
      <c r="M68">
        <v>42.56</v>
      </c>
      <c r="N68">
        <v>44.6175</v>
      </c>
      <c r="O68">
        <v>42.227499999999999</v>
      </c>
      <c r="P68">
        <v>40.35</v>
      </c>
    </row>
    <row r="69" spans="3:16">
      <c r="C69">
        <v>2009</v>
      </c>
      <c r="D69">
        <v>0</v>
      </c>
      <c r="E69">
        <v>23.14</v>
      </c>
      <c r="J69">
        <v>1985</v>
      </c>
      <c r="K69">
        <v>20.4175</v>
      </c>
      <c r="L69">
        <v>30.4925</v>
      </c>
      <c r="M69">
        <v>34.305</v>
      </c>
      <c r="N69">
        <v>34.664999999999999</v>
      </c>
      <c r="O69">
        <v>33.395000000000003</v>
      </c>
      <c r="P69">
        <v>30.22</v>
      </c>
    </row>
    <row r="70" spans="3:16">
      <c r="C70">
        <v>2009</v>
      </c>
      <c r="D70">
        <v>20</v>
      </c>
      <c r="E70">
        <v>29.647500000000001</v>
      </c>
      <c r="J70">
        <v>1986</v>
      </c>
      <c r="K70">
        <v>40.3825</v>
      </c>
      <c r="L70">
        <v>42.44</v>
      </c>
      <c r="M70">
        <v>43.077500000000001</v>
      </c>
      <c r="N70">
        <v>44.467500000000001</v>
      </c>
      <c r="O70">
        <v>45.375</v>
      </c>
      <c r="P70">
        <v>46.01</v>
      </c>
    </row>
    <row r="71" spans="3:16">
      <c r="C71">
        <v>2009</v>
      </c>
      <c r="D71">
        <v>40</v>
      </c>
      <c r="E71">
        <v>37.692500000000003</v>
      </c>
      <c r="J71">
        <v>1987</v>
      </c>
      <c r="K71">
        <v>30.4925</v>
      </c>
      <c r="L71">
        <v>37.055</v>
      </c>
      <c r="M71">
        <v>41.112499999999997</v>
      </c>
      <c r="N71">
        <v>42.652500000000003</v>
      </c>
      <c r="O71">
        <v>42.982500000000002</v>
      </c>
      <c r="P71">
        <v>41.502499999999998</v>
      </c>
    </row>
    <row r="72" spans="3:16">
      <c r="C72">
        <v>2009</v>
      </c>
      <c r="D72">
        <v>60</v>
      </c>
      <c r="E72">
        <v>43.51</v>
      </c>
      <c r="J72">
        <v>1988</v>
      </c>
      <c r="K72">
        <v>27.072500000000002</v>
      </c>
      <c r="L72">
        <v>40.957500000000003</v>
      </c>
      <c r="M72">
        <v>47.975000000000001</v>
      </c>
      <c r="N72">
        <v>57.292499999999997</v>
      </c>
      <c r="O72">
        <v>65.067499999999995</v>
      </c>
      <c r="P72">
        <v>63.16</v>
      </c>
    </row>
    <row r="73" spans="3:16">
      <c r="C73">
        <v>2009</v>
      </c>
      <c r="D73">
        <v>80</v>
      </c>
      <c r="E73">
        <v>57.272500000000001</v>
      </c>
      <c r="J73">
        <v>1989</v>
      </c>
      <c r="K73">
        <v>18.09</v>
      </c>
      <c r="L73">
        <v>34.727499999999999</v>
      </c>
      <c r="M73">
        <v>37.51</v>
      </c>
      <c r="N73">
        <v>39.534999999999997</v>
      </c>
      <c r="O73">
        <v>42.4375</v>
      </c>
      <c r="P73">
        <v>40.322499999999998</v>
      </c>
    </row>
    <row r="74" spans="3:16">
      <c r="C74">
        <v>2009</v>
      </c>
      <c r="D74">
        <v>100</v>
      </c>
      <c r="E74">
        <v>73.034999999999997</v>
      </c>
      <c r="J74">
        <v>1990</v>
      </c>
      <c r="K74">
        <v>26.4375</v>
      </c>
      <c r="L74">
        <v>41.832500000000003</v>
      </c>
      <c r="M74">
        <v>48.46</v>
      </c>
      <c r="N74">
        <v>49.274999999999999</v>
      </c>
      <c r="O74">
        <v>48.28</v>
      </c>
      <c r="P74">
        <v>43.862499999999997</v>
      </c>
    </row>
    <row r="75" spans="3:16">
      <c r="C75">
        <v>2010</v>
      </c>
      <c r="D75">
        <v>0</v>
      </c>
      <c r="E75">
        <v>13.0204874</v>
      </c>
      <c r="J75">
        <v>1991</v>
      </c>
      <c r="K75">
        <v>22.655000000000001</v>
      </c>
      <c r="L75">
        <v>27.195</v>
      </c>
      <c r="M75">
        <v>28.1325</v>
      </c>
      <c r="N75">
        <v>28.98</v>
      </c>
      <c r="O75">
        <v>27.83</v>
      </c>
      <c r="P75">
        <v>29.49</v>
      </c>
    </row>
    <row r="76" spans="3:16">
      <c r="C76">
        <v>2010</v>
      </c>
      <c r="D76">
        <v>20</v>
      </c>
      <c r="E76">
        <v>15.384088999999999</v>
      </c>
      <c r="J76">
        <v>1992</v>
      </c>
      <c r="K76">
        <v>17.889900000000001</v>
      </c>
      <c r="L76">
        <v>27.7302</v>
      </c>
      <c r="M76">
        <v>34.5304</v>
      </c>
      <c r="N76">
        <v>38.242100000000001</v>
      </c>
      <c r="O76">
        <v>41.6785</v>
      </c>
      <c r="P76">
        <v>38.747199999999999</v>
      </c>
    </row>
    <row r="77" spans="3:16">
      <c r="C77">
        <v>2010</v>
      </c>
      <c r="D77">
        <v>40</v>
      </c>
      <c r="E77">
        <v>20.640467399999999</v>
      </c>
      <c r="J77">
        <v>1993</v>
      </c>
      <c r="K77">
        <v>17.151800000000001</v>
      </c>
      <c r="L77">
        <v>24.439</v>
      </c>
      <c r="M77">
        <v>31.6113</v>
      </c>
      <c r="N77">
        <v>37.047199999999997</v>
      </c>
      <c r="O77">
        <v>43.526699999999998</v>
      </c>
      <c r="P77">
        <v>36.318199999999997</v>
      </c>
    </row>
    <row r="78" spans="3:16">
      <c r="C78">
        <v>2010</v>
      </c>
      <c r="D78">
        <v>60</v>
      </c>
      <c r="E78">
        <v>23.463007099999999</v>
      </c>
      <c r="J78">
        <v>1994</v>
      </c>
      <c r="K78">
        <v>11.092700000000001</v>
      </c>
      <c r="L78">
        <v>16.952100000000002</v>
      </c>
      <c r="M78">
        <v>22.569500000000001</v>
      </c>
      <c r="N78">
        <v>33.002800000000001</v>
      </c>
      <c r="O78">
        <v>36.408900000000003</v>
      </c>
      <c r="P78">
        <v>45.314500000000002</v>
      </c>
    </row>
    <row r="79" spans="3:16">
      <c r="C79">
        <v>2010</v>
      </c>
      <c r="D79">
        <v>80</v>
      </c>
      <c r="E79">
        <v>28.530276300000001</v>
      </c>
      <c r="J79">
        <v>1995</v>
      </c>
      <c r="K79">
        <v>29.386299999999999</v>
      </c>
      <c r="L79">
        <v>34.151899999999998</v>
      </c>
      <c r="M79">
        <v>37.860799999999998</v>
      </c>
      <c r="N79">
        <v>41.355899999999998</v>
      </c>
      <c r="O79">
        <v>43.472799999999999</v>
      </c>
      <c r="P79">
        <v>45.956299999999999</v>
      </c>
    </row>
    <row r="80" spans="3:16">
      <c r="C80">
        <v>2010</v>
      </c>
      <c r="D80">
        <v>100</v>
      </c>
      <c r="E80">
        <v>31.33</v>
      </c>
      <c r="J80">
        <v>1996</v>
      </c>
      <c r="K80">
        <v>18.0137</v>
      </c>
      <c r="L80">
        <v>23.828900000000001</v>
      </c>
      <c r="M80">
        <v>27.289200000000001</v>
      </c>
      <c r="N80">
        <v>26.554300000000001</v>
      </c>
      <c r="O80">
        <v>34.885899999999999</v>
      </c>
      <c r="P80">
        <v>38.762900000000002</v>
      </c>
    </row>
    <row r="81" spans="3:16">
      <c r="C81">
        <v>2011</v>
      </c>
      <c r="D81">
        <v>0</v>
      </c>
      <c r="E81">
        <v>27.515000000000001</v>
      </c>
      <c r="J81">
        <v>1997</v>
      </c>
      <c r="K81">
        <v>18.807700000000001</v>
      </c>
      <c r="L81">
        <v>28.098400000000002</v>
      </c>
      <c r="M81">
        <v>29.164899999999999</v>
      </c>
      <c r="N81">
        <v>37.790999999999997</v>
      </c>
      <c r="O81">
        <v>44.127000000000002</v>
      </c>
      <c r="P81">
        <v>53.1676</v>
      </c>
    </row>
    <row r="82" spans="3:16">
      <c r="C82">
        <v>2011</v>
      </c>
      <c r="D82">
        <v>20</v>
      </c>
      <c r="E82">
        <v>30.2925</v>
      </c>
      <c r="J82">
        <v>1998</v>
      </c>
      <c r="K82">
        <v>28.463799999999999</v>
      </c>
      <c r="L82">
        <v>32.726500000000001</v>
      </c>
      <c r="M82">
        <v>41.185600000000001</v>
      </c>
      <c r="N82">
        <v>52.240400000000001</v>
      </c>
      <c r="O82">
        <v>53.455300000000001</v>
      </c>
      <c r="P82">
        <v>56.251800000000003</v>
      </c>
    </row>
    <row r="83" spans="3:16">
      <c r="C83">
        <v>2011</v>
      </c>
      <c r="D83">
        <v>40</v>
      </c>
      <c r="E83">
        <v>36.29</v>
      </c>
      <c r="J83">
        <v>1999</v>
      </c>
      <c r="K83">
        <v>19.1843906</v>
      </c>
      <c r="L83">
        <v>23.560070799999998</v>
      </c>
      <c r="M83">
        <v>31.011738099999999</v>
      </c>
      <c r="N83">
        <v>37.082539400000002</v>
      </c>
      <c r="O83">
        <v>47.479795299999999</v>
      </c>
      <c r="P83">
        <v>54.026965199999999</v>
      </c>
    </row>
    <row r="84" spans="3:16">
      <c r="C84">
        <v>2011</v>
      </c>
      <c r="D84">
        <v>60</v>
      </c>
      <c r="E84">
        <v>35.262500000000003</v>
      </c>
      <c r="J84">
        <v>2000</v>
      </c>
      <c r="K84">
        <v>24.206640199999999</v>
      </c>
      <c r="L84">
        <v>32.9565634</v>
      </c>
      <c r="M84">
        <v>36.154504899999999</v>
      </c>
      <c r="N84">
        <v>41.573239000000001</v>
      </c>
      <c r="O84">
        <v>47.880290199999997</v>
      </c>
      <c r="P84">
        <v>39.396862200000001</v>
      </c>
    </row>
    <row r="85" spans="3:16">
      <c r="C85">
        <v>2011</v>
      </c>
      <c r="D85">
        <v>80</v>
      </c>
      <c r="E85">
        <v>40.442500000000003</v>
      </c>
      <c r="J85">
        <v>2001</v>
      </c>
      <c r="K85">
        <v>27.5221804</v>
      </c>
      <c r="L85">
        <v>22.608702399999999</v>
      </c>
      <c r="M85">
        <v>27.468674799999999</v>
      </c>
      <c r="N85">
        <v>27.9365907</v>
      </c>
      <c r="O85">
        <v>25.700200800000001</v>
      </c>
      <c r="P85">
        <v>21.164360899999998</v>
      </c>
    </row>
    <row r="86" spans="3:16">
      <c r="C86">
        <v>2011</v>
      </c>
      <c r="D86">
        <v>100</v>
      </c>
      <c r="E86">
        <v>44.69</v>
      </c>
      <c r="J86">
        <v>2002</v>
      </c>
      <c r="K86">
        <v>36.398688800000002</v>
      </c>
      <c r="L86">
        <v>46.799952099999999</v>
      </c>
      <c r="M86">
        <v>48.093073199999999</v>
      </c>
      <c r="N86">
        <v>44.606480300000001</v>
      </c>
      <c r="O86">
        <v>42.549199899999998</v>
      </c>
      <c r="P86">
        <v>43.915607199999997</v>
      </c>
    </row>
    <row r="87" spans="3:16">
      <c r="C87">
        <v>2012</v>
      </c>
      <c r="D87">
        <v>0</v>
      </c>
      <c r="E87">
        <v>27.074999999999999</v>
      </c>
      <c r="J87">
        <v>2003</v>
      </c>
      <c r="K87">
        <v>39.633955800000003</v>
      </c>
      <c r="L87">
        <v>54.712842999999999</v>
      </c>
      <c r="M87">
        <v>67.785823199999996</v>
      </c>
      <c r="N87">
        <v>75.740281999999993</v>
      </c>
      <c r="O87">
        <v>89.228277399999996</v>
      </c>
      <c r="P87">
        <v>88.329077699999999</v>
      </c>
    </row>
    <row r="88" spans="3:16">
      <c r="C88">
        <v>2012</v>
      </c>
      <c r="D88">
        <v>20</v>
      </c>
      <c r="E88">
        <v>35.155000000000001</v>
      </c>
      <c r="J88">
        <v>2004</v>
      </c>
      <c r="K88">
        <v>20.040624999999999</v>
      </c>
      <c r="L88">
        <v>28.862004599999999</v>
      </c>
      <c r="M88">
        <v>36.092492399999998</v>
      </c>
      <c r="N88">
        <v>53.767530499999999</v>
      </c>
      <c r="O88">
        <v>56.225343000000002</v>
      </c>
      <c r="P88">
        <v>60.7</v>
      </c>
    </row>
    <row r="89" spans="3:16">
      <c r="C89">
        <v>2012</v>
      </c>
      <c r="D89">
        <v>40</v>
      </c>
      <c r="E89">
        <v>48.397500000000001</v>
      </c>
      <c r="J89">
        <v>2005</v>
      </c>
      <c r="K89">
        <v>23.916775000000001</v>
      </c>
      <c r="L89">
        <v>28.694932099999999</v>
      </c>
      <c r="M89">
        <v>33.319544299999997</v>
      </c>
      <c r="N89">
        <v>38.118406299999997</v>
      </c>
      <c r="O89">
        <v>38.795962899999999</v>
      </c>
      <c r="P89">
        <v>42.7795463</v>
      </c>
    </row>
    <row r="90" spans="3:16">
      <c r="C90">
        <v>2012</v>
      </c>
      <c r="D90">
        <v>60</v>
      </c>
      <c r="E90">
        <v>55.384999999999998</v>
      </c>
      <c r="J90">
        <v>2006</v>
      </c>
      <c r="K90">
        <v>34.4634754</v>
      </c>
      <c r="L90">
        <v>38.460653600000001</v>
      </c>
      <c r="M90">
        <v>43.103391000000002</v>
      </c>
      <c r="N90">
        <v>33.828997100000002</v>
      </c>
      <c r="O90">
        <v>40.2958772</v>
      </c>
      <c r="P90">
        <v>40.700000000000003</v>
      </c>
    </row>
    <row r="91" spans="3:16">
      <c r="C91">
        <v>2012</v>
      </c>
      <c r="D91">
        <v>80</v>
      </c>
      <c r="E91">
        <v>60.65</v>
      </c>
      <c r="J91">
        <v>2007</v>
      </c>
      <c r="K91">
        <v>38.729999999999997</v>
      </c>
      <c r="L91">
        <v>47.262500000000003</v>
      </c>
      <c r="M91">
        <v>51.732500000000002</v>
      </c>
      <c r="N91">
        <v>46.542499999999997</v>
      </c>
      <c r="O91">
        <v>42.35</v>
      </c>
      <c r="P91">
        <v>50.3</v>
      </c>
    </row>
    <row r="92" spans="3:16">
      <c r="C92">
        <v>2012</v>
      </c>
      <c r="D92">
        <v>100</v>
      </c>
      <c r="E92">
        <v>61.23</v>
      </c>
      <c r="J92">
        <v>2008</v>
      </c>
      <c r="K92">
        <v>42.282615700000001</v>
      </c>
      <c r="L92">
        <v>55.895833400000001</v>
      </c>
      <c r="M92">
        <v>69.331917599999997</v>
      </c>
      <c r="N92">
        <v>81.781833599999999</v>
      </c>
      <c r="O92">
        <v>86.805154099999996</v>
      </c>
      <c r="P92">
        <v>88.32</v>
      </c>
    </row>
    <row r="93" spans="3:16">
      <c r="C93">
        <v>2013</v>
      </c>
      <c r="D93">
        <v>0</v>
      </c>
      <c r="E93">
        <v>23.0102197</v>
      </c>
      <c r="J93">
        <v>2009</v>
      </c>
      <c r="K93">
        <v>23.14</v>
      </c>
      <c r="L93">
        <v>29.647500000000001</v>
      </c>
      <c r="M93">
        <v>37.692500000000003</v>
      </c>
      <c r="N93">
        <v>43.51</v>
      </c>
      <c r="O93">
        <v>57.272500000000001</v>
      </c>
      <c r="P93">
        <v>73.034999999999997</v>
      </c>
    </row>
    <row r="94" spans="3:16">
      <c r="C94">
        <v>2013</v>
      </c>
      <c r="D94">
        <v>20</v>
      </c>
      <c r="E94">
        <v>28.053913300000001</v>
      </c>
      <c r="J94">
        <v>2010</v>
      </c>
      <c r="K94">
        <v>13.0204874</v>
      </c>
      <c r="L94">
        <v>15.384088999999999</v>
      </c>
      <c r="M94">
        <v>20.640467399999999</v>
      </c>
      <c r="N94">
        <v>23.463007099999999</v>
      </c>
      <c r="O94">
        <v>28.530276300000001</v>
      </c>
      <c r="P94">
        <v>31.33</v>
      </c>
    </row>
    <row r="95" spans="3:16">
      <c r="C95">
        <v>2013</v>
      </c>
      <c r="D95">
        <v>40</v>
      </c>
      <c r="E95">
        <v>35.5309423</v>
      </c>
      <c r="J95">
        <v>2011</v>
      </c>
      <c r="K95">
        <v>27.515000000000001</v>
      </c>
      <c r="L95">
        <v>30.2925</v>
      </c>
      <c r="M95">
        <v>36.29</v>
      </c>
      <c r="N95">
        <v>35.262500000000003</v>
      </c>
      <c r="O95">
        <v>40.442500000000003</v>
      </c>
      <c r="P95">
        <v>44.69</v>
      </c>
    </row>
    <row r="96" spans="3:16">
      <c r="C96">
        <v>2013</v>
      </c>
      <c r="D96">
        <v>60</v>
      </c>
      <c r="E96">
        <v>40.0566891</v>
      </c>
      <c r="J96">
        <v>2012</v>
      </c>
      <c r="K96">
        <v>27.074999999999999</v>
      </c>
      <c r="L96">
        <v>35.155000000000001</v>
      </c>
      <c r="M96">
        <v>48.397500000000001</v>
      </c>
      <c r="N96">
        <v>55.384999999999998</v>
      </c>
      <c r="O96">
        <v>60.65</v>
      </c>
      <c r="P96">
        <v>61.23</v>
      </c>
    </row>
    <row r="97" spans="3:16">
      <c r="C97">
        <v>2013</v>
      </c>
      <c r="D97">
        <v>80</v>
      </c>
      <c r="E97">
        <v>38.100177600000002</v>
      </c>
      <c r="J97">
        <v>2013</v>
      </c>
      <c r="K97">
        <v>23.0102197</v>
      </c>
      <c r="L97">
        <v>28.053913300000001</v>
      </c>
      <c r="M97">
        <v>35.5309423</v>
      </c>
      <c r="N97">
        <v>40.0566891</v>
      </c>
      <c r="O97">
        <v>38.100177600000002</v>
      </c>
      <c r="P97">
        <v>39.880000000000003</v>
      </c>
    </row>
    <row r="98" spans="3:16">
      <c r="C98">
        <v>2013</v>
      </c>
      <c r="D98">
        <v>100</v>
      </c>
      <c r="E98">
        <v>39.880000000000003</v>
      </c>
      <c r="J98">
        <v>2014</v>
      </c>
      <c r="K98">
        <v>29.798127399999998</v>
      </c>
      <c r="L98">
        <v>31.3245662</v>
      </c>
      <c r="M98">
        <v>27.846269299999999</v>
      </c>
      <c r="N98">
        <v>25.885349399999999</v>
      </c>
      <c r="O98">
        <v>27.2862735</v>
      </c>
      <c r="P98">
        <v>28.23</v>
      </c>
    </row>
    <row r="99" spans="3:16">
      <c r="C99">
        <v>2014</v>
      </c>
      <c r="D99">
        <v>0</v>
      </c>
      <c r="E99">
        <v>29.798127399999998</v>
      </c>
      <c r="J99">
        <v>2015</v>
      </c>
      <c r="K99">
        <v>28.515000000000001</v>
      </c>
      <c r="L99">
        <v>34.177500000000002</v>
      </c>
      <c r="M99">
        <v>32.770000000000003</v>
      </c>
      <c r="N99">
        <v>39.1325</v>
      </c>
      <c r="O99">
        <v>43.24</v>
      </c>
      <c r="P99">
        <v>40.090000000000003</v>
      </c>
    </row>
    <row r="100" spans="3:16">
      <c r="C100">
        <v>2014</v>
      </c>
      <c r="D100">
        <v>20</v>
      </c>
      <c r="E100">
        <v>31.3245662</v>
      </c>
      <c r="J100">
        <v>2016</v>
      </c>
      <c r="K100">
        <v>28.48</v>
      </c>
      <c r="L100">
        <v>46.99</v>
      </c>
      <c r="M100">
        <v>48.65</v>
      </c>
      <c r="N100">
        <v>64.97</v>
      </c>
      <c r="O100">
        <v>75.23</v>
      </c>
      <c r="P100">
        <v>78.819999999999993</v>
      </c>
    </row>
    <row r="101" spans="3:16">
      <c r="C101">
        <v>2014</v>
      </c>
      <c r="D101">
        <v>40</v>
      </c>
      <c r="E101">
        <v>27.846269299999999</v>
      </c>
      <c r="J101">
        <v>2017</v>
      </c>
      <c r="K101">
        <v>17.8</v>
      </c>
      <c r="L101">
        <v>30.93</v>
      </c>
      <c r="M101">
        <v>42.13</v>
      </c>
      <c r="N101">
        <v>61.08</v>
      </c>
      <c r="O101">
        <v>71.34</v>
      </c>
      <c r="P101">
        <v>79.709999999999994</v>
      </c>
    </row>
    <row r="102" spans="3:16">
      <c r="C102">
        <v>2014</v>
      </c>
      <c r="D102">
        <v>60</v>
      </c>
      <c r="E102">
        <v>25.885349399999999</v>
      </c>
      <c r="J102">
        <v>2018</v>
      </c>
      <c r="K102">
        <v>25.17</v>
      </c>
      <c r="L102">
        <v>28.82</v>
      </c>
      <c r="M102">
        <v>30.75</v>
      </c>
      <c r="N102">
        <v>28.09</v>
      </c>
      <c r="O102">
        <v>30.28</v>
      </c>
      <c r="P102">
        <v>30.97</v>
      </c>
    </row>
    <row r="103" spans="3:16">
      <c r="C103">
        <v>2014</v>
      </c>
      <c r="D103">
        <v>80</v>
      </c>
      <c r="E103">
        <v>27.2862735</v>
      </c>
    </row>
    <row r="104" spans="3:16">
      <c r="C104">
        <v>2014</v>
      </c>
      <c r="D104">
        <v>100</v>
      </c>
      <c r="E104">
        <v>28.23</v>
      </c>
    </row>
    <row r="105" spans="3:16">
      <c r="C105">
        <v>2015</v>
      </c>
      <c r="D105">
        <v>0</v>
      </c>
      <c r="E105">
        <v>28.515000000000001</v>
      </c>
    </row>
    <row r="106" spans="3:16">
      <c r="C106">
        <v>2015</v>
      </c>
      <c r="D106">
        <v>20</v>
      </c>
      <c r="E106">
        <v>34.177500000000002</v>
      </c>
    </row>
    <row r="107" spans="3:16">
      <c r="C107">
        <v>2015</v>
      </c>
      <c r="D107">
        <v>40</v>
      </c>
      <c r="E107">
        <v>32.770000000000003</v>
      </c>
    </row>
    <row r="108" spans="3:16">
      <c r="C108">
        <v>2015</v>
      </c>
      <c r="D108">
        <v>60</v>
      </c>
      <c r="E108">
        <v>39.1325</v>
      </c>
    </row>
    <row r="109" spans="3:16">
      <c r="C109">
        <v>2015</v>
      </c>
      <c r="D109">
        <v>80</v>
      </c>
      <c r="E109">
        <v>43.24</v>
      </c>
    </row>
    <row r="110" spans="3:16">
      <c r="C110">
        <v>2015</v>
      </c>
      <c r="D110">
        <v>100</v>
      </c>
      <c r="E110">
        <v>40.090000000000003</v>
      </c>
    </row>
    <row r="111" spans="3:16">
      <c r="C111">
        <v>2016</v>
      </c>
      <c r="D111">
        <v>0</v>
      </c>
      <c r="E111">
        <v>28.48</v>
      </c>
    </row>
    <row r="112" spans="3:16">
      <c r="C112">
        <v>2016</v>
      </c>
      <c r="D112">
        <v>20</v>
      </c>
      <c r="E112">
        <v>46.99</v>
      </c>
    </row>
    <row r="113" spans="3:5">
      <c r="C113">
        <v>2016</v>
      </c>
      <c r="D113">
        <v>40</v>
      </c>
      <c r="E113">
        <v>48.65</v>
      </c>
    </row>
    <row r="114" spans="3:5">
      <c r="C114">
        <v>2016</v>
      </c>
      <c r="D114">
        <v>60</v>
      </c>
      <c r="E114">
        <v>64.97</v>
      </c>
    </row>
    <row r="115" spans="3:5">
      <c r="C115">
        <v>2016</v>
      </c>
      <c r="D115">
        <v>80</v>
      </c>
      <c r="E115">
        <v>75.23</v>
      </c>
    </row>
    <row r="116" spans="3:5">
      <c r="C116">
        <v>2016</v>
      </c>
      <c r="D116">
        <v>100</v>
      </c>
      <c r="E116">
        <v>78.819999999999993</v>
      </c>
    </row>
    <row r="117" spans="3:5">
      <c r="C117">
        <v>2017</v>
      </c>
      <c r="D117">
        <v>0</v>
      </c>
      <c r="E117">
        <v>17.8</v>
      </c>
    </row>
    <row r="118" spans="3:5">
      <c r="C118">
        <v>2017</v>
      </c>
      <c r="D118">
        <v>20</v>
      </c>
      <c r="E118">
        <v>30.93</v>
      </c>
    </row>
    <row r="119" spans="3:5">
      <c r="C119">
        <v>2017</v>
      </c>
      <c r="D119">
        <v>40</v>
      </c>
      <c r="E119">
        <v>42.13</v>
      </c>
    </row>
    <row r="120" spans="3:5">
      <c r="C120">
        <v>2017</v>
      </c>
      <c r="D120">
        <v>60</v>
      </c>
      <c r="E120">
        <v>61.08</v>
      </c>
    </row>
    <row r="121" spans="3:5">
      <c r="C121">
        <v>2017</v>
      </c>
      <c r="D121">
        <v>80</v>
      </c>
      <c r="E121">
        <v>71.34</v>
      </c>
    </row>
    <row r="122" spans="3:5">
      <c r="C122">
        <v>2017</v>
      </c>
      <c r="D122">
        <v>100</v>
      </c>
      <c r="E122">
        <v>79.709999999999994</v>
      </c>
    </row>
    <row r="123" spans="3:5">
      <c r="C123">
        <v>2018</v>
      </c>
      <c r="D123">
        <v>0</v>
      </c>
      <c r="E123">
        <v>25.17</v>
      </c>
    </row>
    <row r="124" spans="3:5">
      <c r="C124">
        <v>2018</v>
      </c>
      <c r="D124">
        <v>20</v>
      </c>
      <c r="E124">
        <v>28.82</v>
      </c>
    </row>
    <row r="125" spans="3:5">
      <c r="C125">
        <v>2018</v>
      </c>
      <c r="D125">
        <v>40</v>
      </c>
      <c r="E125">
        <v>30.75</v>
      </c>
    </row>
    <row r="126" spans="3:5">
      <c r="C126">
        <v>2018</v>
      </c>
      <c r="D126">
        <v>60</v>
      </c>
      <c r="E126">
        <v>28.09</v>
      </c>
    </row>
    <row r="127" spans="3:5">
      <c r="C127">
        <v>2018</v>
      </c>
      <c r="D127">
        <v>80</v>
      </c>
      <c r="E127">
        <v>30.28</v>
      </c>
    </row>
    <row r="128" spans="3:5">
      <c r="C128">
        <v>2018</v>
      </c>
      <c r="D128">
        <v>100</v>
      </c>
      <c r="E128">
        <v>30.97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1884"/>
  <sheetViews>
    <sheetView workbookViewId="0">
      <pane ySplit="3" topLeftCell="A4" activePane="bottomLeft" state="frozen"/>
      <selection activeCell="Z6" sqref="Z6"/>
      <selection pane="bottomLeft" activeCell="Z6" sqref="Z6"/>
    </sheetView>
  </sheetViews>
  <sheetFormatPr defaultRowHeight="12.75"/>
  <cols>
    <col min="12" max="12" width="14.7109375" customWidth="1"/>
    <col min="13" max="13" width="14.42578125" customWidth="1"/>
    <col min="14" max="14" width="13.140625" customWidth="1"/>
    <col min="16" max="16" width="15.140625" customWidth="1"/>
    <col min="24" max="24" width="12.42578125" bestFit="1" customWidth="1"/>
  </cols>
  <sheetData>
    <row r="1" spans="3:41" ht="18">
      <c r="C1" s="177"/>
      <c r="D1" s="323">
        <v>502</v>
      </c>
      <c r="L1" s="483" t="s">
        <v>865</v>
      </c>
      <c r="M1" s="483" t="s">
        <v>866</v>
      </c>
    </row>
    <row r="2" spans="3:41">
      <c r="L2" s="484" t="s">
        <v>863</v>
      </c>
      <c r="M2" s="484" t="s">
        <v>864</v>
      </c>
      <c r="N2" s="324">
        <v>42297</v>
      </c>
      <c r="O2" s="325"/>
      <c r="P2" s="324">
        <v>42289</v>
      </c>
      <c r="Q2" s="129" t="s">
        <v>408</v>
      </c>
    </row>
    <row r="3" spans="3:41">
      <c r="C3" s="7" t="s">
        <v>328</v>
      </c>
      <c r="D3" s="7" t="s">
        <v>201</v>
      </c>
      <c r="E3" s="355" t="s">
        <v>329</v>
      </c>
      <c r="F3" s="356" t="s">
        <v>1</v>
      </c>
      <c r="G3" s="356" t="s">
        <v>407</v>
      </c>
      <c r="H3" s="356" t="s">
        <v>138</v>
      </c>
      <c r="I3" s="356" t="s">
        <v>406</v>
      </c>
      <c r="J3" s="7" t="s">
        <v>140</v>
      </c>
      <c r="K3" s="7" t="s">
        <v>330</v>
      </c>
      <c r="L3" s="490"/>
      <c r="M3" s="10"/>
      <c r="N3" s="7">
        <v>502</v>
      </c>
      <c r="O3" s="7"/>
      <c r="P3" s="7">
        <v>222</v>
      </c>
      <c r="W3" s="356" t="s">
        <v>406</v>
      </c>
      <c r="X3" s="7" t="s">
        <v>140</v>
      </c>
      <c r="Z3" s="7" t="s">
        <v>328</v>
      </c>
      <c r="AA3" s="7" t="s">
        <v>201</v>
      </c>
      <c r="AB3" s="7" t="s">
        <v>329</v>
      </c>
      <c r="AC3" s="7" t="s">
        <v>1</v>
      </c>
      <c r="AD3" s="7" t="s">
        <v>327</v>
      </c>
      <c r="AE3" s="7" t="s">
        <v>138</v>
      </c>
      <c r="AF3" s="7" t="s">
        <v>776</v>
      </c>
      <c r="AG3" s="7" t="s">
        <v>140</v>
      </c>
      <c r="AH3" s="7" t="s">
        <v>330</v>
      </c>
      <c r="AI3" s="7" t="s">
        <v>321</v>
      </c>
      <c r="AJ3" s="7" t="s">
        <v>204</v>
      </c>
      <c r="AM3" s="371"/>
      <c r="AN3" s="371">
        <v>2009</v>
      </c>
      <c r="AO3" s="371"/>
    </row>
    <row r="4" spans="3:41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L4">
        <f>0.59*EXP(258.2*J4)</f>
        <v>2.4419039788469137</v>
      </c>
      <c r="M4">
        <f>1.7114*EXP(137.1*J4)</f>
        <v>3.6383372461657313</v>
      </c>
      <c r="N4">
        <v>48</v>
      </c>
      <c r="P4">
        <v>64</v>
      </c>
      <c r="S4" s="126" t="s">
        <v>154</v>
      </c>
      <c r="W4">
        <v>1186.5404019512198</v>
      </c>
      <c r="X4">
        <v>5.5012037037037E-3</v>
      </c>
      <c r="Z4">
        <v>1999</v>
      </c>
      <c r="AA4">
        <v>502</v>
      </c>
      <c r="AB4">
        <v>1</v>
      </c>
      <c r="AC4">
        <v>1</v>
      </c>
      <c r="AD4">
        <v>108</v>
      </c>
      <c r="AE4">
        <v>0.59413000000000005</v>
      </c>
      <c r="AF4">
        <f>AJ4*1000</f>
        <v>1186.5404019512198</v>
      </c>
      <c r="AG4">
        <f>AE4/AD4</f>
        <v>5.5012037037037043E-3</v>
      </c>
      <c r="AH4" s="1" t="s">
        <v>17</v>
      </c>
      <c r="AI4">
        <v>17.656851219512198</v>
      </c>
      <c r="AJ4">
        <f>AI4*60*1.12/1000</f>
        <v>1.1865404019512198</v>
      </c>
      <c r="AM4" s="129" t="s">
        <v>139</v>
      </c>
      <c r="AN4" s="129" t="s">
        <v>438</v>
      </c>
    </row>
    <row r="5" spans="3:41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L5">
        <f t="shared" ref="L5:L10" si="0">0.59*EXP(258.2*J5)</f>
        <v>2.4907834385726875</v>
      </c>
      <c r="M5">
        <f t="shared" ref="M5:M10" si="1">1.7114*EXP(137.1*J5)</f>
        <v>3.6768281737781789</v>
      </c>
      <c r="N5">
        <v>67</v>
      </c>
      <c r="P5">
        <v>73</v>
      </c>
      <c r="S5" t="s">
        <v>155</v>
      </c>
      <c r="W5">
        <v>1204.7349193382775</v>
      </c>
      <c r="X5">
        <v>5.5779629629629625E-3</v>
      </c>
      <c r="Z5">
        <v>1999</v>
      </c>
      <c r="AA5">
        <v>502</v>
      </c>
      <c r="AB5">
        <v>1</v>
      </c>
      <c r="AC5">
        <v>2</v>
      </c>
      <c r="AD5">
        <v>108</v>
      </c>
      <c r="AE5">
        <v>0.60241999999999996</v>
      </c>
      <c r="AF5">
        <f t="shared" ref="AF5:AF68" si="2">AJ5*1000</f>
        <v>1204.7349193382775</v>
      </c>
      <c r="AG5">
        <f t="shared" ref="AG5:AG10" si="3">AE5/AD5</f>
        <v>5.5779629629629625E-3</v>
      </c>
      <c r="AH5" s="2">
        <v>2.265690803527832</v>
      </c>
      <c r="AI5">
        <v>17.927602966343411</v>
      </c>
      <c r="AJ5">
        <f t="shared" ref="AJ5:AJ68" si="4">AI5*60*1.12/1000</f>
        <v>1.2047349193382775</v>
      </c>
      <c r="AM5">
        <v>81</v>
      </c>
      <c r="AN5" s="128">
        <v>39849</v>
      </c>
      <c r="AO5" t="s">
        <v>156</v>
      </c>
    </row>
    <row r="6" spans="3:41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L6">
        <f t="shared" si="0"/>
        <v>3.7210380137833794</v>
      </c>
      <c r="M6">
        <f t="shared" si="1"/>
        <v>4.5502864792178226</v>
      </c>
      <c r="N6">
        <v>69</v>
      </c>
      <c r="P6">
        <v>78</v>
      </c>
      <c r="S6" t="s">
        <v>163</v>
      </c>
      <c r="W6">
        <v>1564.1604912629778</v>
      </c>
      <c r="X6">
        <v>7.1325925925925923E-3</v>
      </c>
      <c r="Z6">
        <v>1999</v>
      </c>
      <c r="AA6">
        <v>502</v>
      </c>
      <c r="AB6">
        <v>1</v>
      </c>
      <c r="AC6">
        <v>3</v>
      </c>
      <c r="AD6">
        <v>108</v>
      </c>
      <c r="AE6">
        <v>0.77032</v>
      </c>
      <c r="AF6">
        <f t="shared" si="2"/>
        <v>1564.1604912629778</v>
      </c>
      <c r="AG6">
        <f t="shared" si="3"/>
        <v>7.1325925925925923E-3</v>
      </c>
      <c r="AH6" s="2">
        <v>2.3309886455535889</v>
      </c>
      <c r="AI6">
        <v>23.276197786651451</v>
      </c>
      <c r="AJ6">
        <f t="shared" si="4"/>
        <v>1.5641604912629778</v>
      </c>
      <c r="AM6">
        <v>87</v>
      </c>
      <c r="AN6" s="128">
        <v>39856</v>
      </c>
      <c r="AO6" t="s">
        <v>156</v>
      </c>
    </row>
    <row r="7" spans="3:41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L7">
        <f t="shared" si="0"/>
        <v>3.4992082229204948</v>
      </c>
      <c r="M7">
        <f t="shared" si="1"/>
        <v>4.4041742165217865</v>
      </c>
      <c r="N7">
        <v>76</v>
      </c>
      <c r="P7">
        <v>84</v>
      </c>
      <c r="S7" s="6" t="s">
        <v>437</v>
      </c>
      <c r="W7">
        <v>1564.1293208899031</v>
      </c>
      <c r="X7">
        <v>6.8945370370370367E-3</v>
      </c>
      <c r="Z7">
        <v>1999</v>
      </c>
      <c r="AA7">
        <v>502</v>
      </c>
      <c r="AB7">
        <v>1</v>
      </c>
      <c r="AC7">
        <v>4</v>
      </c>
      <c r="AD7">
        <v>108</v>
      </c>
      <c r="AE7">
        <v>0.74460999999999999</v>
      </c>
      <c r="AF7">
        <f t="shared" si="2"/>
        <v>1564.1293208899031</v>
      </c>
      <c r="AG7">
        <f t="shared" si="3"/>
        <v>6.8945370370370367E-3</v>
      </c>
      <c r="AH7" s="2">
        <v>2.3321945667266846</v>
      </c>
      <c r="AI7">
        <v>23.275733941814032</v>
      </c>
      <c r="AJ7">
        <f t="shared" si="4"/>
        <v>1.564129320889903</v>
      </c>
      <c r="AM7">
        <v>91</v>
      </c>
      <c r="AN7" s="128">
        <v>39863</v>
      </c>
      <c r="AO7" t="s">
        <v>156</v>
      </c>
    </row>
    <row r="8" spans="3:41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L8">
        <f t="shared" si="0"/>
        <v>3.4203026941312773</v>
      </c>
      <c r="M8">
        <f t="shared" si="1"/>
        <v>4.351159132211575</v>
      </c>
      <c r="N8">
        <v>81</v>
      </c>
      <c r="P8">
        <v>90</v>
      </c>
      <c r="W8">
        <v>2123.0764508659445</v>
      </c>
      <c r="X8">
        <v>6.8062037037037041E-3</v>
      </c>
      <c r="Z8">
        <v>1999</v>
      </c>
      <c r="AA8">
        <v>502</v>
      </c>
      <c r="AB8">
        <v>1</v>
      </c>
      <c r="AC8">
        <v>5</v>
      </c>
      <c r="AD8">
        <v>108</v>
      </c>
      <c r="AE8">
        <v>0.73507</v>
      </c>
      <c r="AF8">
        <f t="shared" si="2"/>
        <v>2123.0764508659445</v>
      </c>
      <c r="AG8">
        <f t="shared" si="3"/>
        <v>6.8062037037037041E-3</v>
      </c>
      <c r="AH8" s="2">
        <v>2.2521688938140869</v>
      </c>
      <c r="AI8">
        <v>31.593399566457503</v>
      </c>
      <c r="AJ8">
        <f t="shared" si="4"/>
        <v>2.1230764508659443</v>
      </c>
      <c r="AM8">
        <v>94</v>
      </c>
      <c r="AN8" s="128">
        <v>39869</v>
      </c>
      <c r="AO8" t="s">
        <v>156</v>
      </c>
    </row>
    <row r="9" spans="3:41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L9">
        <f t="shared" si="0"/>
        <v>4.0479256074656069</v>
      </c>
      <c r="M9">
        <f t="shared" si="1"/>
        <v>4.7583455142332181</v>
      </c>
      <c r="N9">
        <v>87</v>
      </c>
      <c r="P9">
        <v>96</v>
      </c>
      <c r="W9">
        <v>2491.3855791169426</v>
      </c>
      <c r="X9">
        <v>7.4587037037037044E-3</v>
      </c>
      <c r="Z9">
        <v>1999</v>
      </c>
      <c r="AA9">
        <v>502</v>
      </c>
      <c r="AB9">
        <v>1</v>
      </c>
      <c r="AC9">
        <v>6</v>
      </c>
      <c r="AD9">
        <v>108</v>
      </c>
      <c r="AE9">
        <v>0.80554000000000003</v>
      </c>
      <c r="AF9">
        <f t="shared" si="2"/>
        <v>2491.3855791169426</v>
      </c>
      <c r="AG9">
        <f t="shared" si="3"/>
        <v>7.4587037037037044E-3</v>
      </c>
      <c r="AH9" s="2">
        <v>2.2718117237091064</v>
      </c>
      <c r="AI9">
        <v>37.074190165430686</v>
      </c>
      <c r="AJ9">
        <f t="shared" si="4"/>
        <v>2.4913855791169426</v>
      </c>
      <c r="AM9">
        <v>97</v>
      </c>
      <c r="AN9" s="128">
        <v>39876</v>
      </c>
      <c r="AO9" t="s">
        <v>157</v>
      </c>
    </row>
    <row r="10" spans="3:41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L10">
        <f t="shared" si="0"/>
        <v>4.5115850956395587</v>
      </c>
      <c r="M10">
        <f t="shared" si="1"/>
        <v>5.0403827758041544</v>
      </c>
      <c r="N10">
        <v>101</v>
      </c>
      <c r="P10">
        <v>103</v>
      </c>
      <c r="W10">
        <v>3567.7609021334852</v>
      </c>
      <c r="X10">
        <v>7.8787037037037037E-3</v>
      </c>
      <c r="Z10">
        <v>1999</v>
      </c>
      <c r="AA10">
        <v>502</v>
      </c>
      <c r="AB10">
        <v>1</v>
      </c>
      <c r="AC10">
        <v>7</v>
      </c>
      <c r="AD10">
        <v>108</v>
      </c>
      <c r="AE10">
        <v>0.85089999999999999</v>
      </c>
      <c r="AF10">
        <f t="shared" si="2"/>
        <v>3567.7609021334852</v>
      </c>
      <c r="AG10">
        <f t="shared" si="3"/>
        <v>7.8787037037037037E-3</v>
      </c>
      <c r="AH10" s="2">
        <v>2.5131354331970215</v>
      </c>
      <c r="AI10">
        <v>53.091680091272096</v>
      </c>
      <c r="AJ10">
        <f t="shared" si="4"/>
        <v>3.5677609021334851</v>
      </c>
      <c r="AM10">
        <v>102</v>
      </c>
      <c r="AN10" s="128">
        <v>39883</v>
      </c>
      <c r="AO10" t="s">
        <v>157</v>
      </c>
    </row>
    <row r="11" spans="3:41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N11">
        <v>106</v>
      </c>
      <c r="P11">
        <v>123</v>
      </c>
      <c r="W11">
        <v>3304.9877198048789</v>
      </c>
      <c r="Z11">
        <v>1999</v>
      </c>
      <c r="AA11">
        <v>502</v>
      </c>
      <c r="AB11">
        <v>1</v>
      </c>
      <c r="AC11">
        <v>8</v>
      </c>
      <c r="AD11" t="s">
        <v>17</v>
      </c>
      <c r="AE11" t="s">
        <v>17</v>
      </c>
      <c r="AF11">
        <f t="shared" si="2"/>
        <v>3304.9877198048789</v>
      </c>
      <c r="AG11" t="s">
        <v>17</v>
      </c>
      <c r="AH11" s="2">
        <v>2.7298038005828857</v>
      </c>
      <c r="AI11">
        <v>49.18136487804879</v>
      </c>
      <c r="AJ11">
        <f t="shared" si="4"/>
        <v>3.3049877198048789</v>
      </c>
      <c r="AM11">
        <v>108</v>
      </c>
      <c r="AN11" s="128">
        <v>39890</v>
      </c>
      <c r="AO11" t="s">
        <v>158</v>
      </c>
    </row>
    <row r="12" spans="3:41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N12">
        <v>113</v>
      </c>
      <c r="P12">
        <v>130</v>
      </c>
      <c r="W12">
        <v>2340.7206111219512</v>
      </c>
      <c r="Z12">
        <v>1999</v>
      </c>
      <c r="AA12">
        <v>502</v>
      </c>
      <c r="AB12">
        <v>1</v>
      </c>
      <c r="AC12">
        <v>9</v>
      </c>
      <c r="AD12" t="s">
        <v>17</v>
      </c>
      <c r="AE12" t="s">
        <v>17</v>
      </c>
      <c r="AF12">
        <f t="shared" si="2"/>
        <v>2340.7206111219512</v>
      </c>
      <c r="AG12" t="s">
        <v>17</v>
      </c>
      <c r="AH12" s="2">
        <v>2.3582963943481445</v>
      </c>
      <c r="AI12">
        <v>34.832151951219508</v>
      </c>
      <c r="AJ12">
        <f t="shared" si="4"/>
        <v>2.340720611121951</v>
      </c>
      <c r="AM12">
        <v>115</v>
      </c>
      <c r="AN12" s="128">
        <v>39897</v>
      </c>
      <c r="AO12" t="s">
        <v>159</v>
      </c>
    </row>
    <row r="13" spans="3:41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N13">
        <v>120</v>
      </c>
      <c r="P13">
        <v>137</v>
      </c>
      <c r="W13">
        <v>2632.5454126829272</v>
      </c>
      <c r="Z13">
        <v>1999</v>
      </c>
      <c r="AA13">
        <v>502</v>
      </c>
      <c r="AB13">
        <v>1</v>
      </c>
      <c r="AC13">
        <v>10</v>
      </c>
      <c r="AD13" t="s">
        <v>17</v>
      </c>
      <c r="AE13" t="s">
        <v>17</v>
      </c>
      <c r="AF13">
        <f t="shared" si="2"/>
        <v>2632.5454126829272</v>
      </c>
      <c r="AG13" t="s">
        <v>17</v>
      </c>
      <c r="AH13" s="2">
        <v>2.4067401885986328</v>
      </c>
      <c r="AI13">
        <v>39.174782926829273</v>
      </c>
      <c r="AJ13">
        <f t="shared" si="4"/>
        <v>2.6325454126829273</v>
      </c>
      <c r="AM13">
        <v>120</v>
      </c>
      <c r="AN13" s="128">
        <v>39904</v>
      </c>
      <c r="AO13" t="s">
        <v>160</v>
      </c>
    </row>
    <row r="14" spans="3:41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N14">
        <v>127</v>
      </c>
      <c r="W14">
        <v>3118.5730185365856</v>
      </c>
      <c r="Z14">
        <v>1999</v>
      </c>
      <c r="AA14">
        <v>502</v>
      </c>
      <c r="AB14">
        <v>1</v>
      </c>
      <c r="AC14">
        <v>11</v>
      </c>
      <c r="AD14" t="s">
        <v>17</v>
      </c>
      <c r="AE14" t="s">
        <v>17</v>
      </c>
      <c r="AF14">
        <f t="shared" si="2"/>
        <v>3118.5730185365856</v>
      </c>
      <c r="AG14" t="s">
        <v>17</v>
      </c>
      <c r="AH14" s="2">
        <v>2.2016682624816895</v>
      </c>
      <c r="AI14">
        <v>46.407336585365854</v>
      </c>
      <c r="AJ14">
        <f t="shared" si="4"/>
        <v>3.1185730185365856</v>
      </c>
      <c r="AM14">
        <v>126</v>
      </c>
      <c r="AN14" s="128">
        <v>39912</v>
      </c>
      <c r="AO14" t="s">
        <v>161</v>
      </c>
    </row>
    <row r="15" spans="3:41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W15">
        <v>2872.9631812682933</v>
      </c>
      <c r="Z15">
        <v>1999</v>
      </c>
      <c r="AA15">
        <v>502</v>
      </c>
      <c r="AB15">
        <v>1</v>
      </c>
      <c r="AC15">
        <v>12</v>
      </c>
      <c r="AD15" t="s">
        <v>17</v>
      </c>
      <c r="AE15" t="s">
        <v>17</v>
      </c>
      <c r="AF15">
        <f t="shared" si="2"/>
        <v>2872.9631812682933</v>
      </c>
      <c r="AG15" t="s">
        <v>17</v>
      </c>
      <c r="AH15" s="2">
        <v>2.3473467826843262</v>
      </c>
      <c r="AI15">
        <v>42.752428292682929</v>
      </c>
      <c r="AJ15">
        <f t="shared" si="4"/>
        <v>2.8729631812682932</v>
      </c>
      <c r="AM15">
        <v>133</v>
      </c>
      <c r="AN15" s="128">
        <v>39918</v>
      </c>
      <c r="AO15" t="s">
        <v>162</v>
      </c>
    </row>
    <row r="16" spans="3:41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N16">
        <v>222</v>
      </c>
      <c r="O16" s="129" t="s">
        <v>409</v>
      </c>
      <c r="W16">
        <v>3850.8629408780484</v>
      </c>
      <c r="Z16">
        <v>1999</v>
      </c>
      <c r="AA16">
        <v>502</v>
      </c>
      <c r="AB16">
        <v>1</v>
      </c>
      <c r="AC16">
        <v>13</v>
      </c>
      <c r="AD16" t="s">
        <v>17</v>
      </c>
      <c r="AE16" t="s">
        <v>17</v>
      </c>
      <c r="AF16">
        <f t="shared" si="2"/>
        <v>3850.8629408780484</v>
      </c>
      <c r="AG16" t="s">
        <v>17</v>
      </c>
      <c r="AH16" s="2">
        <v>2.5473077297210693</v>
      </c>
      <c r="AI16">
        <v>57.304508048780477</v>
      </c>
      <c r="AJ16">
        <f t="shared" si="4"/>
        <v>3.8508629408780486</v>
      </c>
    </row>
    <row r="17" spans="3:36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N17">
        <v>502</v>
      </c>
      <c r="O17" s="129" t="s">
        <v>410</v>
      </c>
      <c r="W17">
        <v>2768.510976</v>
      </c>
      <c r="Z17">
        <v>1999</v>
      </c>
      <c r="AA17">
        <v>502</v>
      </c>
      <c r="AB17">
        <v>1</v>
      </c>
      <c r="AC17">
        <v>14</v>
      </c>
      <c r="AD17" t="s">
        <v>17</v>
      </c>
      <c r="AE17" t="s">
        <v>17</v>
      </c>
      <c r="AF17">
        <f t="shared" si="2"/>
        <v>2768.510976</v>
      </c>
      <c r="AG17" t="s">
        <v>17</v>
      </c>
      <c r="AH17" s="2">
        <v>2.0149145126342773</v>
      </c>
      <c r="AI17">
        <v>41.198079999999997</v>
      </c>
      <c r="AJ17">
        <f t="shared" si="4"/>
        <v>2.768510976</v>
      </c>
    </row>
    <row r="18" spans="3:36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W18">
        <v>1100.2465545365856</v>
      </c>
      <c r="X18">
        <v>4.922592592592593E-3</v>
      </c>
      <c r="Z18">
        <v>1999</v>
      </c>
      <c r="AA18">
        <v>502</v>
      </c>
      <c r="AB18">
        <v>2</v>
      </c>
      <c r="AC18">
        <v>1</v>
      </c>
      <c r="AD18">
        <v>108</v>
      </c>
      <c r="AE18">
        <v>0.53164</v>
      </c>
      <c r="AF18">
        <f t="shared" si="2"/>
        <v>1100.2465545365856</v>
      </c>
      <c r="AG18">
        <f t="shared" ref="AG18:AG24" si="5">AE18/AD18</f>
        <v>4.922592592592593E-3</v>
      </c>
      <c r="AH18" s="2">
        <v>2.2482800483703613</v>
      </c>
      <c r="AI18">
        <v>16.372716585365854</v>
      </c>
      <c r="AJ18">
        <f t="shared" si="4"/>
        <v>1.1002465545365856</v>
      </c>
    </row>
    <row r="19" spans="3:36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W19">
        <v>1309.5297136155161</v>
      </c>
      <c r="X19">
        <v>6.1371296296296295E-3</v>
      </c>
      <c r="Z19">
        <v>1999</v>
      </c>
      <c r="AA19">
        <v>502</v>
      </c>
      <c r="AB19">
        <v>2</v>
      </c>
      <c r="AC19">
        <v>2</v>
      </c>
      <c r="AD19">
        <v>108</v>
      </c>
      <c r="AE19">
        <v>0.66281000000000001</v>
      </c>
      <c r="AF19">
        <f t="shared" si="2"/>
        <v>1309.5297136155161</v>
      </c>
      <c r="AG19">
        <f t="shared" si="5"/>
        <v>6.1371296296296295E-3</v>
      </c>
      <c r="AH19" s="2">
        <v>2.1769566535949707</v>
      </c>
      <c r="AI19">
        <v>19.487049309754703</v>
      </c>
      <c r="AJ19">
        <f t="shared" si="4"/>
        <v>1.3095297136155162</v>
      </c>
    </row>
    <row r="20" spans="3:36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W20">
        <v>1477.9899948978893</v>
      </c>
      <c r="X20">
        <v>5.8615740740740737E-3</v>
      </c>
      <c r="Z20">
        <v>1999</v>
      </c>
      <c r="AA20">
        <v>502</v>
      </c>
      <c r="AB20">
        <v>2</v>
      </c>
      <c r="AC20">
        <v>3</v>
      </c>
      <c r="AD20">
        <v>108</v>
      </c>
      <c r="AE20">
        <v>0.63305</v>
      </c>
      <c r="AF20">
        <f t="shared" si="2"/>
        <v>1477.9899948978893</v>
      </c>
      <c r="AG20">
        <f t="shared" si="5"/>
        <v>5.8615740740740737E-3</v>
      </c>
      <c r="AH20" s="2">
        <v>2.2749865055084229</v>
      </c>
      <c r="AI20">
        <v>21.993898733599544</v>
      </c>
      <c r="AJ20">
        <f t="shared" si="4"/>
        <v>1.4779899948978894</v>
      </c>
    </row>
    <row r="21" spans="3:36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W21">
        <v>2045.3998811637191</v>
      </c>
      <c r="X21">
        <v>5.6424999999999999E-3</v>
      </c>
      <c r="Z21">
        <v>1999</v>
      </c>
      <c r="AA21">
        <v>502</v>
      </c>
      <c r="AB21">
        <v>2</v>
      </c>
      <c r="AC21">
        <v>4</v>
      </c>
      <c r="AD21">
        <v>108</v>
      </c>
      <c r="AE21">
        <v>0.60938999999999999</v>
      </c>
      <c r="AF21">
        <f t="shared" si="2"/>
        <v>2045.3998811637191</v>
      </c>
      <c r="AG21">
        <f t="shared" si="5"/>
        <v>5.6424999999999999E-3</v>
      </c>
      <c r="AH21" s="2">
        <v>2.3759679794311523</v>
      </c>
      <c r="AI21">
        <v>30.437498231602959</v>
      </c>
      <c r="AJ21">
        <f t="shared" si="4"/>
        <v>2.0453998811637191</v>
      </c>
    </row>
    <row r="22" spans="3:36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W22">
        <v>2473.5561257181976</v>
      </c>
      <c r="X22">
        <v>7.6453703703703701E-3</v>
      </c>
      <c r="Z22">
        <v>1999</v>
      </c>
      <c r="AA22">
        <v>502</v>
      </c>
      <c r="AB22">
        <v>2</v>
      </c>
      <c r="AC22">
        <v>5</v>
      </c>
      <c r="AD22">
        <v>108</v>
      </c>
      <c r="AE22">
        <v>0.82569999999999999</v>
      </c>
      <c r="AF22">
        <f t="shared" si="2"/>
        <v>2473.5561257181976</v>
      </c>
      <c r="AG22">
        <f t="shared" si="5"/>
        <v>7.6453703703703701E-3</v>
      </c>
      <c r="AH22" s="2">
        <v>2.2345342636108398</v>
      </c>
      <c r="AI22">
        <v>36.808870918425555</v>
      </c>
      <c r="AJ22">
        <f t="shared" si="4"/>
        <v>2.4735561257181975</v>
      </c>
    </row>
    <row r="23" spans="3:36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W23">
        <v>3358.701209921278</v>
      </c>
      <c r="X23">
        <v>8.1183333333333333E-3</v>
      </c>
      <c r="Z23">
        <v>1999</v>
      </c>
      <c r="AA23">
        <v>502</v>
      </c>
      <c r="AB23">
        <v>2</v>
      </c>
      <c r="AC23">
        <v>6</v>
      </c>
      <c r="AD23">
        <v>108</v>
      </c>
      <c r="AE23">
        <v>0.87678</v>
      </c>
      <c r="AF23">
        <f t="shared" si="2"/>
        <v>3358.701209921278</v>
      </c>
      <c r="AG23">
        <f t="shared" si="5"/>
        <v>8.1183333333333333E-3</v>
      </c>
      <c r="AH23" s="2">
        <v>2.2262885570526123</v>
      </c>
      <c r="AI23">
        <v>49.980672766685679</v>
      </c>
      <c r="AJ23">
        <f t="shared" si="4"/>
        <v>3.3587012099212781</v>
      </c>
    </row>
    <row r="24" spans="3:36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W24">
        <v>3478.6136351397608</v>
      </c>
      <c r="X24">
        <v>8.0075925925925905E-3</v>
      </c>
      <c r="Z24">
        <v>1999</v>
      </c>
      <c r="AA24">
        <v>502</v>
      </c>
      <c r="AB24">
        <v>2</v>
      </c>
      <c r="AC24">
        <v>7</v>
      </c>
      <c r="AD24">
        <v>108</v>
      </c>
      <c r="AE24">
        <v>0.86482000000000003</v>
      </c>
      <c r="AF24">
        <f t="shared" si="2"/>
        <v>3478.6136351397608</v>
      </c>
      <c r="AG24">
        <f t="shared" si="5"/>
        <v>8.0075925925925922E-3</v>
      </c>
      <c r="AH24" s="2">
        <v>2.8274636268615723</v>
      </c>
      <c r="AI24">
        <v>51.765083856246434</v>
      </c>
      <c r="AJ24">
        <f t="shared" si="4"/>
        <v>3.478613635139761</v>
      </c>
    </row>
    <row r="25" spans="3:36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W25">
        <v>3197.8978325853664</v>
      </c>
      <c r="Z25">
        <v>1999</v>
      </c>
      <c r="AA25">
        <v>502</v>
      </c>
      <c r="AB25">
        <v>2</v>
      </c>
      <c r="AC25">
        <v>8</v>
      </c>
      <c r="AD25" t="s">
        <v>17</v>
      </c>
      <c r="AE25" t="s">
        <v>17</v>
      </c>
      <c r="AF25">
        <f t="shared" si="2"/>
        <v>3197.8978325853664</v>
      </c>
      <c r="AG25" t="s">
        <v>17</v>
      </c>
      <c r="AH25" s="2">
        <v>2.3101670742034912</v>
      </c>
      <c r="AI25">
        <v>47.587765365853663</v>
      </c>
      <c r="AJ25">
        <f t="shared" si="4"/>
        <v>3.1978978325853662</v>
      </c>
    </row>
    <row r="26" spans="3:36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W26">
        <v>3045.772996682927</v>
      </c>
      <c r="Z26">
        <v>1999</v>
      </c>
      <c r="AA26">
        <v>502</v>
      </c>
      <c r="AB26">
        <v>2</v>
      </c>
      <c r="AC26">
        <v>9</v>
      </c>
      <c r="AD26" t="s">
        <v>17</v>
      </c>
      <c r="AE26" t="s">
        <v>17</v>
      </c>
      <c r="AF26">
        <f t="shared" si="2"/>
        <v>3045.772996682927</v>
      </c>
      <c r="AG26" t="s">
        <v>17</v>
      </c>
      <c r="AH26" s="2">
        <v>2.2185099124908447</v>
      </c>
      <c r="AI26">
        <v>45.324002926829266</v>
      </c>
      <c r="AJ26">
        <f t="shared" si="4"/>
        <v>3.0457729966829268</v>
      </c>
    </row>
    <row r="27" spans="3:36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W27">
        <v>3107.7446399999999</v>
      </c>
      <c r="Z27">
        <v>1999</v>
      </c>
      <c r="AA27">
        <v>502</v>
      </c>
      <c r="AB27">
        <v>2</v>
      </c>
      <c r="AC27">
        <v>10</v>
      </c>
      <c r="AD27" t="s">
        <v>17</v>
      </c>
      <c r="AE27" t="s">
        <v>17</v>
      </c>
      <c r="AF27">
        <f t="shared" si="2"/>
        <v>3107.7446399999999</v>
      </c>
      <c r="AG27" t="s">
        <v>17</v>
      </c>
      <c r="AH27" s="2">
        <v>2.3054652214050293</v>
      </c>
      <c r="AI27">
        <v>46.246199999999995</v>
      </c>
      <c r="AJ27">
        <f t="shared" si="4"/>
        <v>3.1077446399999999</v>
      </c>
    </row>
    <row r="28" spans="3:36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W28">
        <v>3075.2595043902438</v>
      </c>
      <c r="Z28">
        <v>1999</v>
      </c>
      <c r="AA28">
        <v>502</v>
      </c>
      <c r="AB28">
        <v>2</v>
      </c>
      <c r="AC28">
        <v>11</v>
      </c>
      <c r="AD28" t="s">
        <v>17</v>
      </c>
      <c r="AE28" t="s">
        <v>17</v>
      </c>
      <c r="AF28">
        <f t="shared" si="2"/>
        <v>3075.2595043902438</v>
      </c>
      <c r="AG28" t="s">
        <v>17</v>
      </c>
      <c r="AH28" s="2">
        <v>2.3237357139587402</v>
      </c>
      <c r="AI28">
        <v>45.762790243902437</v>
      </c>
      <c r="AJ28">
        <f t="shared" si="4"/>
        <v>3.0752595043902438</v>
      </c>
    </row>
    <row r="29" spans="3:36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W29">
        <v>3085.2688132682924</v>
      </c>
      <c r="Z29">
        <v>1999</v>
      </c>
      <c r="AA29">
        <v>502</v>
      </c>
      <c r="AB29">
        <v>2</v>
      </c>
      <c r="AC29">
        <v>12</v>
      </c>
      <c r="AD29" t="s">
        <v>17</v>
      </c>
      <c r="AE29" t="s">
        <v>17</v>
      </c>
      <c r="AF29">
        <f t="shared" si="2"/>
        <v>3085.2688132682924</v>
      </c>
      <c r="AG29" t="s">
        <v>17</v>
      </c>
      <c r="AH29" s="2">
        <v>2.3853049278259277</v>
      </c>
      <c r="AI29">
        <v>45.911738292682919</v>
      </c>
      <c r="AJ29">
        <f t="shared" si="4"/>
        <v>3.0852688132682924</v>
      </c>
    </row>
    <row r="30" spans="3:36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W30">
        <v>3996.7267527804884</v>
      </c>
      <c r="Z30">
        <v>1999</v>
      </c>
      <c r="AA30">
        <v>502</v>
      </c>
      <c r="AB30">
        <v>2</v>
      </c>
      <c r="AC30">
        <v>13</v>
      </c>
      <c r="AD30" t="s">
        <v>17</v>
      </c>
      <c r="AE30" t="s">
        <v>17</v>
      </c>
      <c r="AF30">
        <f t="shared" si="2"/>
        <v>3996.7267527804884</v>
      </c>
      <c r="AG30" t="s">
        <v>17</v>
      </c>
      <c r="AH30" s="2">
        <v>2.5605206489562988</v>
      </c>
      <c r="AI30">
        <v>59.47510048780488</v>
      </c>
      <c r="AJ30">
        <f t="shared" si="4"/>
        <v>3.9967267527804884</v>
      </c>
    </row>
    <row r="31" spans="3:36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W31">
        <v>2962.5333073170732</v>
      </c>
      <c r="Z31">
        <v>1999</v>
      </c>
      <c r="AA31">
        <v>502</v>
      </c>
      <c r="AB31">
        <v>2</v>
      </c>
      <c r="AC31">
        <v>14</v>
      </c>
      <c r="AD31" t="s">
        <v>17</v>
      </c>
      <c r="AE31" t="s">
        <v>17</v>
      </c>
      <c r="AF31">
        <f t="shared" si="2"/>
        <v>2962.5333073170732</v>
      </c>
      <c r="AG31" t="s">
        <v>17</v>
      </c>
      <c r="AH31" s="2">
        <v>2.2839601039886475</v>
      </c>
      <c r="AI31">
        <v>44.085317073170728</v>
      </c>
      <c r="AJ31">
        <f t="shared" si="4"/>
        <v>2.9625333073170732</v>
      </c>
    </row>
    <row r="32" spans="3:36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W32">
        <v>128.77440936585367</v>
      </c>
      <c r="X32">
        <v>3.7662962962962962E-3</v>
      </c>
      <c r="Z32">
        <v>1999</v>
      </c>
      <c r="AA32">
        <v>502</v>
      </c>
      <c r="AB32">
        <v>3</v>
      </c>
      <c r="AC32">
        <v>1</v>
      </c>
      <c r="AD32">
        <v>108</v>
      </c>
      <c r="AE32">
        <v>0.40676000000000001</v>
      </c>
      <c r="AF32">
        <f t="shared" si="2"/>
        <v>128.77440936585367</v>
      </c>
      <c r="AG32">
        <f t="shared" ref="AG32:AG38" si="6">AE32/AD32</f>
        <v>3.7662962962962962E-3</v>
      </c>
      <c r="AH32" s="2">
        <v>2.3414077758789063</v>
      </c>
      <c r="AI32">
        <v>1.9162858536585365</v>
      </c>
      <c r="AJ32">
        <f t="shared" si="4"/>
        <v>0.12877440936585366</v>
      </c>
    </row>
    <row r="33" spans="3:36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W33">
        <v>1179.11287267085</v>
      </c>
      <c r="X33">
        <v>6.049444444444445E-3</v>
      </c>
      <c r="Z33">
        <v>1999</v>
      </c>
      <c r="AA33">
        <v>502</v>
      </c>
      <c r="AB33">
        <v>3</v>
      </c>
      <c r="AC33">
        <v>2</v>
      </c>
      <c r="AD33">
        <v>108</v>
      </c>
      <c r="AE33">
        <v>0.65334000000000003</v>
      </c>
      <c r="AF33">
        <f t="shared" si="2"/>
        <v>1179.11287267085</v>
      </c>
      <c r="AG33">
        <f t="shared" si="6"/>
        <v>6.049444444444445E-3</v>
      </c>
      <c r="AH33" s="2">
        <v>2.413557767868042</v>
      </c>
      <c r="AI33">
        <v>17.546322509982886</v>
      </c>
      <c r="AJ33">
        <f t="shared" si="4"/>
        <v>1.17911287267085</v>
      </c>
    </row>
    <row r="34" spans="3:36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W34">
        <v>1344.1755832880776</v>
      </c>
      <c r="X34">
        <v>6.5920370370370369E-3</v>
      </c>
      <c r="Z34">
        <v>1999</v>
      </c>
      <c r="AA34">
        <v>502</v>
      </c>
      <c r="AB34">
        <v>3</v>
      </c>
      <c r="AC34">
        <v>3</v>
      </c>
      <c r="AD34">
        <v>108</v>
      </c>
      <c r="AE34">
        <v>0.71194000000000002</v>
      </c>
      <c r="AF34">
        <f t="shared" si="2"/>
        <v>1344.1755832880776</v>
      </c>
      <c r="AG34">
        <f t="shared" si="6"/>
        <v>6.5920370370370369E-3</v>
      </c>
      <c r="AH34" s="2">
        <v>2.5351450443267822</v>
      </c>
      <c r="AI34">
        <v>20.002612846548775</v>
      </c>
      <c r="AJ34">
        <f t="shared" si="4"/>
        <v>1.3441755832880777</v>
      </c>
    </row>
    <row r="35" spans="3:36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W35">
        <v>2158.2989724403888</v>
      </c>
      <c r="X35">
        <v>7.3013888888888885E-3</v>
      </c>
      <c r="Z35">
        <v>1999</v>
      </c>
      <c r="AA35">
        <v>502</v>
      </c>
      <c r="AB35">
        <v>3</v>
      </c>
      <c r="AC35">
        <v>4</v>
      </c>
      <c r="AD35">
        <v>108</v>
      </c>
      <c r="AE35">
        <v>0.78854999999999997</v>
      </c>
      <c r="AF35">
        <f t="shared" si="2"/>
        <v>2158.2989724403888</v>
      </c>
      <c r="AG35">
        <f t="shared" si="6"/>
        <v>7.3013888888888885E-3</v>
      </c>
      <c r="AH35" s="2">
        <v>2.3289804458618164</v>
      </c>
      <c r="AI35">
        <v>32.117544232743874</v>
      </c>
      <c r="AJ35">
        <f t="shared" si="4"/>
        <v>2.1582989724403889</v>
      </c>
    </row>
    <row r="36" spans="3:36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W36">
        <v>2443.009160104963</v>
      </c>
      <c r="X36">
        <v>7.8250000000000004E-3</v>
      </c>
      <c r="Z36">
        <v>1999</v>
      </c>
      <c r="AA36">
        <v>502</v>
      </c>
      <c r="AB36">
        <v>3</v>
      </c>
      <c r="AC36">
        <v>5</v>
      </c>
      <c r="AD36">
        <v>108</v>
      </c>
      <c r="AE36">
        <v>0.84509999999999996</v>
      </c>
      <c r="AF36">
        <f t="shared" si="2"/>
        <v>2443.009160104963</v>
      </c>
      <c r="AG36">
        <f t="shared" si="6"/>
        <v>7.8250000000000004E-3</v>
      </c>
      <c r="AH36" s="2">
        <v>2.3342170715332031</v>
      </c>
      <c r="AI36">
        <v>36.354302977752425</v>
      </c>
      <c r="AJ36">
        <f t="shared" si="4"/>
        <v>2.4430091601049631</v>
      </c>
    </row>
    <row r="37" spans="3:36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W37">
        <v>3824.3709984711923</v>
      </c>
      <c r="X37">
        <v>7.8697222222222224E-3</v>
      </c>
      <c r="Z37">
        <v>1999</v>
      </c>
      <c r="AA37">
        <v>502</v>
      </c>
      <c r="AB37">
        <v>3</v>
      </c>
      <c r="AC37">
        <v>6</v>
      </c>
      <c r="AD37">
        <v>108</v>
      </c>
      <c r="AE37">
        <v>0.84992999999999996</v>
      </c>
      <c r="AF37">
        <f t="shared" si="2"/>
        <v>3824.3709984711923</v>
      </c>
      <c r="AG37">
        <f t="shared" si="6"/>
        <v>7.8697222222222224E-3</v>
      </c>
      <c r="AH37" s="2">
        <v>2.3973712921142578</v>
      </c>
      <c r="AI37">
        <v>56.910282715345119</v>
      </c>
      <c r="AJ37">
        <f t="shared" si="4"/>
        <v>3.8243709984711924</v>
      </c>
    </row>
    <row r="38" spans="3:36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W38">
        <v>3645.016671799202</v>
      </c>
      <c r="X38">
        <v>8.0299074074074075E-3</v>
      </c>
      <c r="Z38">
        <v>1999</v>
      </c>
      <c r="AA38">
        <v>502</v>
      </c>
      <c r="AB38">
        <v>3</v>
      </c>
      <c r="AC38">
        <v>7</v>
      </c>
      <c r="AD38">
        <v>108</v>
      </c>
      <c r="AE38">
        <v>0.86722999999999995</v>
      </c>
      <c r="AF38">
        <f t="shared" si="2"/>
        <v>3645.016671799202</v>
      </c>
      <c r="AG38">
        <f t="shared" si="6"/>
        <v>8.0299074074074075E-3</v>
      </c>
      <c r="AH38" s="2">
        <v>2.4704797267913818</v>
      </c>
      <c r="AI38">
        <v>54.241319520821449</v>
      </c>
      <c r="AJ38">
        <f t="shared" si="4"/>
        <v>3.6450166717992021</v>
      </c>
    </row>
    <row r="39" spans="3:36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W39">
        <v>3439.0097280000005</v>
      </c>
      <c r="Z39">
        <v>1999</v>
      </c>
      <c r="AA39">
        <v>502</v>
      </c>
      <c r="AB39">
        <v>3</v>
      </c>
      <c r="AC39">
        <v>8</v>
      </c>
      <c r="AD39" t="s">
        <v>17</v>
      </c>
      <c r="AE39" t="s">
        <v>17</v>
      </c>
      <c r="AF39">
        <f t="shared" si="2"/>
        <v>3439.0097280000005</v>
      </c>
      <c r="AG39" t="s">
        <v>17</v>
      </c>
      <c r="AH39" s="2">
        <v>2.3470125198364258</v>
      </c>
      <c r="AI39">
        <v>51.175740000000005</v>
      </c>
      <c r="AJ39">
        <f t="shared" si="4"/>
        <v>3.4390097280000003</v>
      </c>
    </row>
    <row r="40" spans="3:36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W40">
        <v>2686.7706005853656</v>
      </c>
      <c r="Z40">
        <v>1999</v>
      </c>
      <c r="AA40">
        <v>502</v>
      </c>
      <c r="AB40">
        <v>3</v>
      </c>
      <c r="AC40">
        <v>9</v>
      </c>
      <c r="AD40" t="s">
        <v>17</v>
      </c>
      <c r="AE40" t="s">
        <v>17</v>
      </c>
      <c r="AF40">
        <f t="shared" si="2"/>
        <v>2686.7706005853656</v>
      </c>
      <c r="AG40" t="s">
        <v>17</v>
      </c>
      <c r="AH40" s="2">
        <v>2.6593873500823975</v>
      </c>
      <c r="AI40">
        <v>39.981705365853649</v>
      </c>
      <c r="AJ40">
        <f t="shared" si="4"/>
        <v>2.6867706005853655</v>
      </c>
    </row>
    <row r="41" spans="3:36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W41">
        <v>3041.8581213658535</v>
      </c>
      <c r="Z41">
        <v>1999</v>
      </c>
      <c r="AA41">
        <v>502</v>
      </c>
      <c r="AB41">
        <v>3</v>
      </c>
      <c r="AC41">
        <v>10</v>
      </c>
      <c r="AD41" t="s">
        <v>17</v>
      </c>
      <c r="AE41" t="s">
        <v>17</v>
      </c>
      <c r="AF41">
        <f t="shared" si="2"/>
        <v>3041.8581213658535</v>
      </c>
      <c r="AG41" t="s">
        <v>17</v>
      </c>
      <c r="AH41" s="2">
        <v>2.2532148361206055</v>
      </c>
      <c r="AI41">
        <v>45.265745853658537</v>
      </c>
      <c r="AJ41">
        <f t="shared" si="4"/>
        <v>3.0418581213658538</v>
      </c>
    </row>
    <row r="42" spans="3:36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W42">
        <v>3844.0743804878057</v>
      </c>
      <c r="Z42">
        <v>1999</v>
      </c>
      <c r="AA42">
        <v>502</v>
      </c>
      <c r="AB42">
        <v>3</v>
      </c>
      <c r="AC42">
        <v>11</v>
      </c>
      <c r="AD42" t="s">
        <v>17</v>
      </c>
      <c r="AE42" t="s">
        <v>17</v>
      </c>
      <c r="AF42">
        <f t="shared" si="2"/>
        <v>3844.0743804878057</v>
      </c>
      <c r="AG42" t="s">
        <v>17</v>
      </c>
      <c r="AH42" s="2">
        <v>2.3106412887573242</v>
      </c>
      <c r="AI42">
        <v>57.203487804878051</v>
      </c>
      <c r="AJ42">
        <f t="shared" si="4"/>
        <v>3.8440743804878057</v>
      </c>
    </row>
    <row r="43" spans="3:36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W43">
        <v>3066.3052682926823</v>
      </c>
      <c r="Z43">
        <v>1999</v>
      </c>
      <c r="AA43">
        <v>502</v>
      </c>
      <c r="AB43">
        <v>3</v>
      </c>
      <c r="AC43">
        <v>12</v>
      </c>
      <c r="AD43" t="s">
        <v>17</v>
      </c>
      <c r="AE43" t="s">
        <v>17</v>
      </c>
      <c r="AF43">
        <f t="shared" si="2"/>
        <v>3066.3052682926823</v>
      </c>
      <c r="AG43" t="s">
        <v>17</v>
      </c>
      <c r="AH43" s="2">
        <v>2.2928943634033203</v>
      </c>
      <c r="AI43">
        <v>45.629542682926818</v>
      </c>
      <c r="AJ43">
        <f t="shared" si="4"/>
        <v>3.0663052682926821</v>
      </c>
    </row>
    <row r="44" spans="3:36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W44">
        <v>4061.363843121952</v>
      </c>
      <c r="Z44">
        <v>1999</v>
      </c>
      <c r="AA44">
        <v>502</v>
      </c>
      <c r="AB44">
        <v>3</v>
      </c>
      <c r="AC44">
        <v>13</v>
      </c>
      <c r="AD44" t="s">
        <v>17</v>
      </c>
      <c r="AE44" t="s">
        <v>17</v>
      </c>
      <c r="AF44">
        <f t="shared" si="2"/>
        <v>4061.363843121952</v>
      </c>
      <c r="AG44" t="s">
        <v>17</v>
      </c>
      <c r="AH44" s="2">
        <v>2.4750096797943115</v>
      </c>
      <c r="AI44">
        <v>60.436961951219509</v>
      </c>
      <c r="AJ44">
        <f t="shared" si="4"/>
        <v>4.0613638431219519</v>
      </c>
    </row>
    <row r="45" spans="3:36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W45">
        <v>2957.9798353170736</v>
      </c>
      <c r="Z45">
        <v>1999</v>
      </c>
      <c r="AA45">
        <v>502</v>
      </c>
      <c r="AB45">
        <v>3</v>
      </c>
      <c r="AC45">
        <v>14</v>
      </c>
      <c r="AD45" t="s">
        <v>17</v>
      </c>
      <c r="AE45" t="s">
        <v>17</v>
      </c>
      <c r="AF45">
        <f t="shared" si="2"/>
        <v>2957.9798353170736</v>
      </c>
      <c r="AG45" t="s">
        <v>17</v>
      </c>
      <c r="AH45" s="2">
        <v>2.4172976016998291</v>
      </c>
      <c r="AI45">
        <v>44.017557073170728</v>
      </c>
      <c r="AJ45">
        <f t="shared" si="4"/>
        <v>2.9579798353170736</v>
      </c>
    </row>
    <row r="46" spans="3:36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W46">
        <v>1493.5665810731709</v>
      </c>
      <c r="X46">
        <v>6.5753703703703703E-3</v>
      </c>
      <c r="Z46">
        <v>1999</v>
      </c>
      <c r="AA46">
        <v>502</v>
      </c>
      <c r="AB46">
        <v>4</v>
      </c>
      <c r="AC46">
        <v>1</v>
      </c>
      <c r="AD46">
        <v>108</v>
      </c>
      <c r="AE46">
        <v>0.71013999999999999</v>
      </c>
      <c r="AF46">
        <f t="shared" si="2"/>
        <v>1493.5665810731709</v>
      </c>
      <c r="AG46">
        <f t="shared" ref="AG46:AG52" si="7">AE46/AD46</f>
        <v>6.5753703703703703E-3</v>
      </c>
      <c r="AH46" s="2">
        <v>2.2363009452819824</v>
      </c>
      <c r="AI46">
        <v>22.225693170731706</v>
      </c>
      <c r="AJ46">
        <f t="shared" si="4"/>
        <v>1.4935665810731709</v>
      </c>
    </row>
    <row r="47" spans="3:36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W47">
        <v>1463.3866751123785</v>
      </c>
      <c r="X47">
        <v>5.2402777777777777E-3</v>
      </c>
      <c r="Z47">
        <v>1999</v>
      </c>
      <c r="AA47">
        <v>502</v>
      </c>
      <c r="AB47">
        <v>4</v>
      </c>
      <c r="AC47">
        <v>2</v>
      </c>
      <c r="AD47">
        <v>108</v>
      </c>
      <c r="AE47">
        <v>0.56594999999999995</v>
      </c>
      <c r="AF47">
        <f t="shared" si="2"/>
        <v>1463.3866751123785</v>
      </c>
      <c r="AG47">
        <f t="shared" si="7"/>
        <v>5.2402777777777777E-3</v>
      </c>
      <c r="AH47" s="2">
        <v>2.1789765357971191</v>
      </c>
      <c r="AI47">
        <v>21.776587427267536</v>
      </c>
      <c r="AJ47">
        <f t="shared" si="4"/>
        <v>1.4633866751123785</v>
      </c>
    </row>
    <row r="48" spans="3:36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W48">
        <v>1946.6209688899032</v>
      </c>
      <c r="X48">
        <v>6.4087037037037038E-3</v>
      </c>
      <c r="Z48">
        <v>1999</v>
      </c>
      <c r="AA48">
        <v>502</v>
      </c>
      <c r="AB48">
        <v>4</v>
      </c>
      <c r="AC48">
        <v>3</v>
      </c>
      <c r="AD48">
        <v>108</v>
      </c>
      <c r="AE48">
        <v>0.69213999999999998</v>
      </c>
      <c r="AF48">
        <f t="shared" si="2"/>
        <v>1946.6209688899032</v>
      </c>
      <c r="AG48">
        <f t="shared" si="7"/>
        <v>6.4087037037037038E-3</v>
      </c>
      <c r="AH48" s="2">
        <v>2.1353762149810791</v>
      </c>
      <c r="AI48">
        <v>28.967573941814031</v>
      </c>
      <c r="AJ48">
        <f t="shared" si="4"/>
        <v>1.9466209688899032</v>
      </c>
    </row>
    <row r="49" spans="3:36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W49">
        <v>2568.1270376269254</v>
      </c>
      <c r="X49">
        <v>6.9994444444444436E-3</v>
      </c>
      <c r="Z49">
        <v>1999</v>
      </c>
      <c r="AA49">
        <v>502</v>
      </c>
      <c r="AB49">
        <v>4</v>
      </c>
      <c r="AC49">
        <v>4</v>
      </c>
      <c r="AD49">
        <v>108</v>
      </c>
      <c r="AE49">
        <v>0.75593999999999995</v>
      </c>
      <c r="AF49">
        <f t="shared" si="2"/>
        <v>2568.1270376269254</v>
      </c>
      <c r="AG49">
        <f t="shared" si="7"/>
        <v>6.9994444444444436E-3</v>
      </c>
      <c r="AH49" s="2">
        <v>2.3083162307739258</v>
      </c>
      <c r="AI49">
        <v>38.216176155162572</v>
      </c>
      <c r="AJ49">
        <f t="shared" si="4"/>
        <v>2.5681270376269252</v>
      </c>
    </row>
    <row r="50" spans="3:36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W50">
        <v>2928.1448466400452</v>
      </c>
      <c r="X50">
        <v>7.7126851851851853E-3</v>
      </c>
      <c r="Z50">
        <v>1999</v>
      </c>
      <c r="AA50">
        <v>502</v>
      </c>
      <c r="AB50">
        <v>4</v>
      </c>
      <c r="AC50">
        <v>5</v>
      </c>
      <c r="AD50">
        <v>108</v>
      </c>
      <c r="AE50">
        <v>0.83296999999999999</v>
      </c>
      <c r="AF50">
        <f t="shared" si="2"/>
        <v>2928.1448466400452</v>
      </c>
      <c r="AG50">
        <f t="shared" si="7"/>
        <v>7.7126851851851853E-3</v>
      </c>
      <c r="AH50" s="2">
        <v>2.2241284847259521</v>
      </c>
      <c r="AI50">
        <v>43.573584027381621</v>
      </c>
      <c r="AJ50">
        <f t="shared" si="4"/>
        <v>2.9281448466400453</v>
      </c>
    </row>
    <row r="51" spans="3:36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W51">
        <v>3088.1112012595549</v>
      </c>
      <c r="X51">
        <v>7.9604629629629626E-3</v>
      </c>
      <c r="Z51">
        <v>1999</v>
      </c>
      <c r="AA51">
        <v>502</v>
      </c>
      <c r="AB51">
        <v>4</v>
      </c>
      <c r="AC51">
        <v>6</v>
      </c>
      <c r="AD51">
        <v>108</v>
      </c>
      <c r="AE51">
        <v>0.85972999999999999</v>
      </c>
      <c r="AF51">
        <f t="shared" si="2"/>
        <v>3088.1112012595549</v>
      </c>
      <c r="AG51">
        <f t="shared" si="7"/>
        <v>7.9604629629629626E-3</v>
      </c>
      <c r="AH51" s="2">
        <v>2.1695511341094971</v>
      </c>
      <c r="AI51">
        <v>45.954035733029087</v>
      </c>
      <c r="AJ51">
        <f t="shared" si="4"/>
        <v>3.0881112012595548</v>
      </c>
    </row>
    <row r="52" spans="3:36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W52">
        <v>3831.0570434957222</v>
      </c>
      <c r="X52">
        <v>8.1465740740740734E-3</v>
      </c>
      <c r="Z52">
        <v>1999</v>
      </c>
      <c r="AA52">
        <v>502</v>
      </c>
      <c r="AB52">
        <v>4</v>
      </c>
      <c r="AC52">
        <v>7</v>
      </c>
      <c r="AD52">
        <v>108</v>
      </c>
      <c r="AE52">
        <v>0.87983</v>
      </c>
      <c r="AF52">
        <f t="shared" si="2"/>
        <v>3831.0570434957222</v>
      </c>
      <c r="AG52">
        <f t="shared" si="7"/>
        <v>8.1465740740740734E-3</v>
      </c>
      <c r="AH52" s="2">
        <v>2.6698286533355713</v>
      </c>
      <c r="AI52">
        <v>57.009777432972051</v>
      </c>
      <c r="AJ52">
        <f t="shared" si="4"/>
        <v>3.8310570434957221</v>
      </c>
    </row>
    <row r="53" spans="3:36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W53">
        <v>2894.5644081951223</v>
      </c>
      <c r="Z53">
        <v>1999</v>
      </c>
      <c r="AA53">
        <v>502</v>
      </c>
      <c r="AB53">
        <v>4</v>
      </c>
      <c r="AC53">
        <v>8</v>
      </c>
      <c r="AD53" t="s">
        <v>17</v>
      </c>
      <c r="AE53" t="s">
        <v>17</v>
      </c>
      <c r="AF53">
        <f t="shared" si="2"/>
        <v>2894.5644081951223</v>
      </c>
      <c r="AG53" t="s">
        <v>17</v>
      </c>
      <c r="AH53" s="2">
        <v>2.1174135208129883</v>
      </c>
      <c r="AI53">
        <v>43.073875121951218</v>
      </c>
      <c r="AJ53">
        <f t="shared" si="4"/>
        <v>2.8945644081951221</v>
      </c>
    </row>
    <row r="54" spans="3:36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W54">
        <v>2826.1235028292681</v>
      </c>
      <c r="Z54">
        <v>1999</v>
      </c>
      <c r="AA54">
        <v>502</v>
      </c>
      <c r="AB54">
        <v>4</v>
      </c>
      <c r="AC54">
        <v>9</v>
      </c>
      <c r="AD54" t="s">
        <v>17</v>
      </c>
      <c r="AE54" t="s">
        <v>17</v>
      </c>
      <c r="AF54">
        <f t="shared" si="2"/>
        <v>2826.1235028292681</v>
      </c>
      <c r="AG54" t="s">
        <v>17</v>
      </c>
      <c r="AH54" s="2">
        <v>2.1404318809509277</v>
      </c>
      <c r="AI54">
        <v>42.055409268292678</v>
      </c>
      <c r="AJ54">
        <f t="shared" si="4"/>
        <v>2.8261235028292679</v>
      </c>
    </row>
    <row r="55" spans="3:36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W55">
        <v>3531.8006025365858</v>
      </c>
      <c r="Z55">
        <v>1999</v>
      </c>
      <c r="AA55">
        <v>502</v>
      </c>
      <c r="AB55">
        <v>4</v>
      </c>
      <c r="AC55">
        <v>10</v>
      </c>
      <c r="AD55" t="s">
        <v>17</v>
      </c>
      <c r="AE55" t="s">
        <v>17</v>
      </c>
      <c r="AF55">
        <f t="shared" si="2"/>
        <v>3531.8006025365858</v>
      </c>
      <c r="AG55" t="s">
        <v>17</v>
      </c>
      <c r="AH55" s="2">
        <v>2.275970458984375</v>
      </c>
      <c r="AI55">
        <v>52.556556585365861</v>
      </c>
      <c r="AJ55">
        <f t="shared" si="4"/>
        <v>3.5318006025365856</v>
      </c>
    </row>
    <row r="56" spans="3:36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W56">
        <v>3060.5023679999999</v>
      </c>
      <c r="Z56">
        <v>1999</v>
      </c>
      <c r="AA56">
        <v>502</v>
      </c>
      <c r="AB56">
        <v>4</v>
      </c>
      <c r="AC56">
        <v>11</v>
      </c>
      <c r="AD56" t="s">
        <v>17</v>
      </c>
      <c r="AE56" t="s">
        <v>17</v>
      </c>
      <c r="AF56">
        <f t="shared" si="2"/>
        <v>3060.5023679999999</v>
      </c>
      <c r="AG56" t="s">
        <v>17</v>
      </c>
      <c r="AH56" s="2">
        <v>2.320683479309082</v>
      </c>
      <c r="AI56">
        <v>45.543189999999996</v>
      </c>
      <c r="AJ56">
        <f t="shared" si="4"/>
        <v>3.0605023679999999</v>
      </c>
    </row>
    <row r="57" spans="3:36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W57">
        <v>3027.1703976585368</v>
      </c>
      <c r="Z57">
        <v>1999</v>
      </c>
      <c r="AA57">
        <v>502</v>
      </c>
      <c r="AB57">
        <v>4</v>
      </c>
      <c r="AC57">
        <v>12</v>
      </c>
      <c r="AD57" t="s">
        <v>17</v>
      </c>
      <c r="AE57" t="s">
        <v>17</v>
      </c>
      <c r="AF57">
        <f t="shared" si="2"/>
        <v>3027.1703976585368</v>
      </c>
      <c r="AG57" t="s">
        <v>17</v>
      </c>
      <c r="AH57" s="2">
        <v>2.259413480758667</v>
      </c>
      <c r="AI57">
        <v>45.047178536585371</v>
      </c>
      <c r="AJ57">
        <f t="shared" si="4"/>
        <v>3.0271703976585367</v>
      </c>
    </row>
    <row r="58" spans="3:36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W58">
        <v>3853.2368546341463</v>
      </c>
      <c r="Z58">
        <v>1999</v>
      </c>
      <c r="AA58">
        <v>502</v>
      </c>
      <c r="AB58">
        <v>4</v>
      </c>
      <c r="AC58">
        <v>13</v>
      </c>
      <c r="AD58" t="s">
        <v>17</v>
      </c>
      <c r="AE58" t="s">
        <v>17</v>
      </c>
      <c r="AF58">
        <f t="shared" si="2"/>
        <v>3853.2368546341463</v>
      </c>
      <c r="AG58" t="s">
        <v>17</v>
      </c>
      <c r="AH58" s="2">
        <v>2.2874290943145752</v>
      </c>
      <c r="AI58">
        <v>57.33983414634146</v>
      </c>
      <c r="AJ58">
        <f t="shared" si="4"/>
        <v>3.8532368546341464</v>
      </c>
    </row>
    <row r="59" spans="3:36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W59">
        <v>3006.4298879999997</v>
      </c>
      <c r="Z59">
        <v>1999</v>
      </c>
      <c r="AA59">
        <v>502</v>
      </c>
      <c r="AB59">
        <v>4</v>
      </c>
      <c r="AC59">
        <v>14</v>
      </c>
      <c r="AD59" t="s">
        <v>17</v>
      </c>
      <c r="AE59" t="s">
        <v>17</v>
      </c>
      <c r="AF59">
        <f t="shared" si="2"/>
        <v>3006.4298879999997</v>
      </c>
      <c r="AG59" t="s">
        <v>17</v>
      </c>
      <c r="AH59" s="2">
        <v>2.3042750358581543</v>
      </c>
      <c r="AI59">
        <v>44.738539999999986</v>
      </c>
      <c r="AJ59">
        <f t="shared" si="4"/>
        <v>3.0064298879999996</v>
      </c>
    </row>
    <row r="60" spans="3:36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W60">
        <v>1337.1659239024389</v>
      </c>
      <c r="X60">
        <v>5.9361538461538462E-3</v>
      </c>
      <c r="Z60">
        <v>2000</v>
      </c>
      <c r="AA60">
        <v>502</v>
      </c>
      <c r="AB60">
        <v>1</v>
      </c>
      <c r="AC60">
        <v>1</v>
      </c>
      <c r="AD60">
        <v>78</v>
      </c>
      <c r="AE60">
        <v>0.46301999999999999</v>
      </c>
      <c r="AF60">
        <f t="shared" si="2"/>
        <v>1337.1659239024389</v>
      </c>
      <c r="AG60">
        <f t="shared" ref="AG60:AG66" si="8">AE60/AD60</f>
        <v>5.9361538461538462E-3</v>
      </c>
      <c r="AH60" s="3">
        <v>2.4515621662139893</v>
      </c>
      <c r="AI60">
        <v>19.898302439024388</v>
      </c>
      <c r="AJ60">
        <f t="shared" si="4"/>
        <v>1.3371659239024389</v>
      </c>
    </row>
    <row r="61" spans="3:36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W61">
        <v>1277.471016585366</v>
      </c>
      <c r="X61">
        <v>5.4033333333333338E-3</v>
      </c>
      <c r="Z61">
        <v>2000</v>
      </c>
      <c r="AA61">
        <v>502</v>
      </c>
      <c r="AB61">
        <v>1</v>
      </c>
      <c r="AC61">
        <v>2</v>
      </c>
      <c r="AD61">
        <v>78</v>
      </c>
      <c r="AE61">
        <v>0.42146</v>
      </c>
      <c r="AF61">
        <f t="shared" si="2"/>
        <v>1277.471016585366</v>
      </c>
      <c r="AG61">
        <f t="shared" si="8"/>
        <v>5.4033333333333338E-3</v>
      </c>
      <c r="AH61" s="3">
        <v>2.4906442165374756</v>
      </c>
      <c r="AI61">
        <v>19.009985365853659</v>
      </c>
      <c r="AJ61">
        <f t="shared" si="4"/>
        <v>1.277471016585366</v>
      </c>
    </row>
    <row r="62" spans="3:36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W62">
        <v>2817.5996253658541</v>
      </c>
      <c r="X62">
        <v>1.0459102564102565E-2</v>
      </c>
      <c r="Z62">
        <v>2000</v>
      </c>
      <c r="AA62">
        <v>502</v>
      </c>
      <c r="AB62">
        <v>1</v>
      </c>
      <c r="AC62">
        <v>3</v>
      </c>
      <c r="AD62">
        <v>78</v>
      </c>
      <c r="AE62">
        <v>0.81581000000000004</v>
      </c>
      <c r="AF62">
        <f t="shared" si="2"/>
        <v>2817.5996253658541</v>
      </c>
      <c r="AG62">
        <f t="shared" si="8"/>
        <v>1.0459102564102565E-2</v>
      </c>
      <c r="AH62" s="3">
        <v>2.23380446434021</v>
      </c>
      <c r="AI62">
        <v>41.928565853658533</v>
      </c>
      <c r="AJ62">
        <f t="shared" si="4"/>
        <v>2.8175996253658542</v>
      </c>
    </row>
    <row r="63" spans="3:36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W63">
        <v>2053.504811707317</v>
      </c>
      <c r="X63">
        <v>8.2257692307692309E-3</v>
      </c>
      <c r="Z63">
        <v>2000</v>
      </c>
      <c r="AA63">
        <v>502</v>
      </c>
      <c r="AB63">
        <v>1</v>
      </c>
      <c r="AC63">
        <v>4</v>
      </c>
      <c r="AD63">
        <v>78</v>
      </c>
      <c r="AE63">
        <v>0.64161000000000001</v>
      </c>
      <c r="AF63">
        <f t="shared" si="2"/>
        <v>2053.504811707317</v>
      </c>
      <c r="AG63">
        <f t="shared" si="8"/>
        <v>8.2257692307692309E-3</v>
      </c>
      <c r="AH63" s="3">
        <v>2.2379496097564697</v>
      </c>
      <c r="AI63">
        <v>30.558107317073169</v>
      </c>
      <c r="AJ63">
        <f t="shared" si="4"/>
        <v>2.0535048117073171</v>
      </c>
    </row>
    <row r="64" spans="3:36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W64">
        <v>2650.4538848780489</v>
      </c>
      <c r="X64">
        <v>1.0266794871794872E-2</v>
      </c>
      <c r="Z64">
        <v>2000</v>
      </c>
      <c r="AA64">
        <v>502</v>
      </c>
      <c r="AB64">
        <v>1</v>
      </c>
      <c r="AC64">
        <v>5</v>
      </c>
      <c r="AD64">
        <v>78</v>
      </c>
      <c r="AE64">
        <v>0.80081000000000002</v>
      </c>
      <c r="AF64">
        <f t="shared" si="2"/>
        <v>2650.4538848780489</v>
      </c>
      <c r="AG64">
        <f t="shared" si="8"/>
        <v>1.0266794871794872E-2</v>
      </c>
      <c r="AH64" s="3">
        <v>2.3429486751556396</v>
      </c>
      <c r="AI64">
        <v>39.441278048780489</v>
      </c>
      <c r="AJ64">
        <f t="shared" si="4"/>
        <v>2.6504538848780488</v>
      </c>
    </row>
    <row r="65" spans="3:36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W65">
        <v>3044.4402731707319</v>
      </c>
      <c r="X65">
        <v>1.0662051282051282E-2</v>
      </c>
      <c r="Z65">
        <v>2000</v>
      </c>
      <c r="AA65">
        <v>502</v>
      </c>
      <c r="AB65">
        <v>1</v>
      </c>
      <c r="AC65">
        <v>6</v>
      </c>
      <c r="AD65">
        <v>78</v>
      </c>
      <c r="AE65">
        <v>0.83164000000000005</v>
      </c>
      <c r="AF65">
        <f t="shared" si="2"/>
        <v>3044.4402731707319</v>
      </c>
      <c r="AG65">
        <f t="shared" si="8"/>
        <v>1.0662051282051282E-2</v>
      </c>
      <c r="AH65" s="3">
        <v>2.3071639537811279</v>
      </c>
      <c r="AI65">
        <v>45.304170731707316</v>
      </c>
      <c r="AJ65">
        <f t="shared" si="4"/>
        <v>3.0444402731707321</v>
      </c>
    </row>
    <row r="66" spans="3:36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W66">
        <v>2889.2335141463409</v>
      </c>
      <c r="X66">
        <v>1.1248333333333332E-2</v>
      </c>
      <c r="Z66">
        <v>2000</v>
      </c>
      <c r="AA66">
        <v>502</v>
      </c>
      <c r="AB66">
        <v>1</v>
      </c>
      <c r="AC66">
        <v>7</v>
      </c>
      <c r="AD66">
        <v>78</v>
      </c>
      <c r="AE66">
        <v>0.87736999999999998</v>
      </c>
      <c r="AF66">
        <f t="shared" si="2"/>
        <v>2889.2335141463409</v>
      </c>
      <c r="AG66">
        <f t="shared" si="8"/>
        <v>1.1248333333333332E-2</v>
      </c>
      <c r="AH66" s="3">
        <v>2.492811918258667</v>
      </c>
      <c r="AI66">
        <v>42.994546341463405</v>
      </c>
      <c r="AJ66">
        <f t="shared" si="4"/>
        <v>2.889233514146341</v>
      </c>
    </row>
    <row r="67" spans="3:36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W67">
        <v>1707.2743492682926</v>
      </c>
      <c r="Z67">
        <v>2000</v>
      </c>
      <c r="AA67">
        <v>502</v>
      </c>
      <c r="AB67">
        <v>1</v>
      </c>
      <c r="AC67">
        <v>8</v>
      </c>
      <c r="AD67" t="s">
        <v>17</v>
      </c>
      <c r="AE67" t="s">
        <v>17</v>
      </c>
      <c r="AF67">
        <f t="shared" si="2"/>
        <v>1707.2743492682926</v>
      </c>
      <c r="AG67" t="s">
        <v>17</v>
      </c>
      <c r="AH67" s="3">
        <v>2.2814347743988037</v>
      </c>
      <c r="AI67">
        <v>25.405868292682921</v>
      </c>
      <c r="AJ67">
        <f t="shared" si="4"/>
        <v>1.7072743492682925</v>
      </c>
    </row>
    <row r="68" spans="3:36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W68">
        <v>2674.3318478048777</v>
      </c>
      <c r="Z68">
        <v>2000</v>
      </c>
      <c r="AA68">
        <v>502</v>
      </c>
      <c r="AB68">
        <v>1</v>
      </c>
      <c r="AC68">
        <v>9</v>
      </c>
      <c r="AD68" t="s">
        <v>17</v>
      </c>
      <c r="AE68" t="s">
        <v>17</v>
      </c>
      <c r="AF68">
        <f t="shared" si="2"/>
        <v>2674.3318478048777</v>
      </c>
      <c r="AG68" t="s">
        <v>17</v>
      </c>
      <c r="AH68" s="3">
        <v>2.3987574577331543</v>
      </c>
      <c r="AI68">
        <v>39.796604878048775</v>
      </c>
      <c r="AJ68">
        <f t="shared" si="4"/>
        <v>2.6743318478048779</v>
      </c>
    </row>
    <row r="69" spans="3:36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W69">
        <v>2769.8436995121947</v>
      </c>
      <c r="Z69">
        <v>2000</v>
      </c>
      <c r="AA69">
        <v>502</v>
      </c>
      <c r="AB69">
        <v>1</v>
      </c>
      <c r="AC69">
        <v>10</v>
      </c>
      <c r="AD69" t="s">
        <v>17</v>
      </c>
      <c r="AE69" t="s">
        <v>17</v>
      </c>
      <c r="AF69">
        <f t="shared" ref="AF69:AF132" si="9">AJ69*1000</f>
        <v>2769.8436995121947</v>
      </c>
      <c r="AG69" t="s">
        <v>17</v>
      </c>
      <c r="AH69" s="3">
        <v>2.3722727298736572</v>
      </c>
      <c r="AI69">
        <v>41.21791219512194</v>
      </c>
      <c r="AJ69">
        <f t="shared" ref="AJ69:AJ132" si="10">AI69*60*1.12/1000</f>
        <v>2.7698436995121947</v>
      </c>
    </row>
    <row r="70" spans="3:36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W70">
        <v>3020.5623102439022</v>
      </c>
      <c r="Z70">
        <v>2000</v>
      </c>
      <c r="AA70">
        <v>502</v>
      </c>
      <c r="AB70">
        <v>1</v>
      </c>
      <c r="AC70">
        <v>11</v>
      </c>
      <c r="AD70" t="s">
        <v>17</v>
      </c>
      <c r="AE70" t="s">
        <v>17</v>
      </c>
      <c r="AF70">
        <f t="shared" si="9"/>
        <v>3020.5623102439022</v>
      </c>
      <c r="AG70" t="s">
        <v>17</v>
      </c>
      <c r="AH70" s="3">
        <v>2.445462703704834</v>
      </c>
      <c r="AI70">
        <v>44.948843902439016</v>
      </c>
      <c r="AJ70">
        <f t="shared" si="10"/>
        <v>3.0205623102439021</v>
      </c>
    </row>
    <row r="71" spans="3:36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W71">
        <v>2901.1724956097564</v>
      </c>
      <c r="Z71">
        <v>2000</v>
      </c>
      <c r="AA71">
        <v>502</v>
      </c>
      <c r="AB71">
        <v>1</v>
      </c>
      <c r="AC71">
        <v>12</v>
      </c>
      <c r="AD71" t="s">
        <v>17</v>
      </c>
      <c r="AE71" t="s">
        <v>17</v>
      </c>
      <c r="AF71">
        <f t="shared" si="9"/>
        <v>2901.1724956097564</v>
      </c>
      <c r="AG71" t="s">
        <v>17</v>
      </c>
      <c r="AH71" s="3">
        <v>2.4000935554504395</v>
      </c>
      <c r="AI71">
        <v>43.172209756097566</v>
      </c>
      <c r="AJ71">
        <f t="shared" si="10"/>
        <v>2.9011724956097562</v>
      </c>
    </row>
    <row r="72" spans="3:36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W72">
        <v>2996.6843473170734</v>
      </c>
      <c r="Z72">
        <v>2000</v>
      </c>
      <c r="AA72">
        <v>502</v>
      </c>
      <c r="AB72">
        <v>1</v>
      </c>
      <c r="AC72">
        <v>13</v>
      </c>
      <c r="AD72" t="s">
        <v>17</v>
      </c>
      <c r="AE72" t="s">
        <v>17</v>
      </c>
      <c r="AF72">
        <f t="shared" si="9"/>
        <v>2996.6843473170734</v>
      </c>
      <c r="AG72" t="s">
        <v>17</v>
      </c>
      <c r="AH72" s="3">
        <v>2.7098264694213867</v>
      </c>
      <c r="AI72">
        <v>44.59351707317073</v>
      </c>
      <c r="AJ72">
        <f t="shared" si="10"/>
        <v>2.9966843473170734</v>
      </c>
    </row>
    <row r="73" spans="3:36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W73">
        <v>2363.9183297560976</v>
      </c>
      <c r="Z73">
        <v>2000</v>
      </c>
      <c r="AA73">
        <v>502</v>
      </c>
      <c r="AB73">
        <v>1</v>
      </c>
      <c r="AC73">
        <v>14</v>
      </c>
      <c r="AD73" t="s">
        <v>17</v>
      </c>
      <c r="AE73" t="s">
        <v>17</v>
      </c>
      <c r="AF73">
        <f t="shared" si="9"/>
        <v>2363.9183297560976</v>
      </c>
      <c r="AG73" t="s">
        <v>17</v>
      </c>
      <c r="AH73" s="3">
        <v>2.4341855049133301</v>
      </c>
      <c r="AI73">
        <v>35.177356097560974</v>
      </c>
      <c r="AJ73">
        <f t="shared" si="10"/>
        <v>2.3639183297560975</v>
      </c>
    </row>
    <row r="74" spans="3:36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W74">
        <v>1038.6913873170733</v>
      </c>
      <c r="X74">
        <v>5.7829487179487183E-3</v>
      </c>
      <c r="Z74">
        <v>2000</v>
      </c>
      <c r="AA74">
        <v>502</v>
      </c>
      <c r="AB74">
        <v>2</v>
      </c>
      <c r="AC74">
        <v>1</v>
      </c>
      <c r="AD74">
        <v>78</v>
      </c>
      <c r="AE74">
        <v>0.45107000000000003</v>
      </c>
      <c r="AF74">
        <f t="shared" si="9"/>
        <v>1038.6913873170733</v>
      </c>
      <c r="AG74">
        <f t="shared" ref="AG74:AG80" si="11">AE74/AD74</f>
        <v>5.7829487179487183E-3</v>
      </c>
      <c r="AH74" s="3">
        <v>2.4175541400909424</v>
      </c>
      <c r="AI74">
        <v>15.456717073170731</v>
      </c>
      <c r="AJ74">
        <f t="shared" si="10"/>
        <v>1.0386913873170733</v>
      </c>
    </row>
    <row r="75" spans="3:36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W75">
        <v>1552.0675902439025</v>
      </c>
      <c r="X75">
        <v>6.9615384615384617E-3</v>
      </c>
      <c r="Z75">
        <v>2000</v>
      </c>
      <c r="AA75">
        <v>502</v>
      </c>
      <c r="AB75">
        <v>2</v>
      </c>
      <c r="AC75">
        <v>2</v>
      </c>
      <c r="AD75">
        <v>78</v>
      </c>
      <c r="AE75">
        <v>0.54300000000000004</v>
      </c>
      <c r="AF75">
        <f t="shared" si="9"/>
        <v>1552.0675902439025</v>
      </c>
      <c r="AG75">
        <f t="shared" si="11"/>
        <v>6.9615384615384617E-3</v>
      </c>
      <c r="AH75" s="3">
        <v>2.3812661170959473</v>
      </c>
      <c r="AI75">
        <v>23.096243902439024</v>
      </c>
      <c r="AJ75">
        <f t="shared" si="10"/>
        <v>1.5520675902439025</v>
      </c>
    </row>
    <row r="76" spans="3:36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W76">
        <v>1743.0912936585366</v>
      </c>
      <c r="X76">
        <v>8.9375641025641033E-3</v>
      </c>
      <c r="Z76">
        <v>2000</v>
      </c>
      <c r="AA76">
        <v>502</v>
      </c>
      <c r="AB76">
        <v>2</v>
      </c>
      <c r="AC76">
        <v>3</v>
      </c>
      <c r="AD76">
        <v>78</v>
      </c>
      <c r="AE76">
        <v>0.69713000000000003</v>
      </c>
      <c r="AF76">
        <f t="shared" si="9"/>
        <v>1743.0912936585366</v>
      </c>
      <c r="AG76">
        <f t="shared" si="11"/>
        <v>8.9375641025641033E-3</v>
      </c>
      <c r="AH76" s="3">
        <v>2.327160120010376</v>
      </c>
      <c r="AI76">
        <v>25.938858536585364</v>
      </c>
      <c r="AJ76">
        <f t="shared" si="10"/>
        <v>1.7430912936585365</v>
      </c>
    </row>
    <row r="77" spans="3:36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W77">
        <v>2435.5522185365853</v>
      </c>
      <c r="X77">
        <v>9.1630769230769231E-3</v>
      </c>
      <c r="Z77">
        <v>2000</v>
      </c>
      <c r="AA77">
        <v>502</v>
      </c>
      <c r="AB77">
        <v>2</v>
      </c>
      <c r="AC77">
        <v>4</v>
      </c>
      <c r="AD77">
        <v>78</v>
      </c>
      <c r="AE77">
        <v>0.71472000000000002</v>
      </c>
      <c r="AF77">
        <f t="shared" si="9"/>
        <v>2435.5522185365853</v>
      </c>
      <c r="AG77">
        <f t="shared" si="11"/>
        <v>9.1630769230769231E-3</v>
      </c>
      <c r="AH77" s="3">
        <v>2.3489339351654053</v>
      </c>
      <c r="AI77">
        <v>36.243336585365846</v>
      </c>
      <c r="AJ77">
        <f t="shared" si="10"/>
        <v>2.4355522185365852</v>
      </c>
    </row>
    <row r="78" spans="3:36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W78">
        <v>2829.5386068292682</v>
      </c>
      <c r="X78">
        <v>1.0335641025641025E-2</v>
      </c>
      <c r="Z78">
        <v>2000</v>
      </c>
      <c r="AA78">
        <v>502</v>
      </c>
      <c r="AB78">
        <v>2</v>
      </c>
      <c r="AC78">
        <v>5</v>
      </c>
      <c r="AD78">
        <v>78</v>
      </c>
      <c r="AE78">
        <v>0.80618000000000001</v>
      </c>
      <c r="AF78">
        <f t="shared" si="9"/>
        <v>2829.5386068292682</v>
      </c>
      <c r="AG78">
        <f t="shared" si="11"/>
        <v>1.0335641025641025E-2</v>
      </c>
      <c r="AH78" s="3">
        <v>2.2695176601409912</v>
      </c>
      <c r="AI78">
        <v>42.106229268292672</v>
      </c>
      <c r="AJ78">
        <f t="shared" si="10"/>
        <v>2.8295386068292681</v>
      </c>
    </row>
    <row r="79" spans="3:36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W79">
        <v>3295.1588839024394</v>
      </c>
      <c r="X79">
        <v>1.1315769230769232E-2</v>
      </c>
      <c r="Z79">
        <v>2000</v>
      </c>
      <c r="AA79">
        <v>502</v>
      </c>
      <c r="AB79">
        <v>2</v>
      </c>
      <c r="AC79">
        <v>6</v>
      </c>
      <c r="AD79">
        <v>78</v>
      </c>
      <c r="AE79">
        <v>0.88263000000000003</v>
      </c>
      <c r="AF79">
        <f t="shared" si="9"/>
        <v>3295.1588839024394</v>
      </c>
      <c r="AG79">
        <f t="shared" si="11"/>
        <v>1.1315769230769232E-2</v>
      </c>
      <c r="AH79" s="3">
        <v>2.3454420566558838</v>
      </c>
      <c r="AI79">
        <v>49.035102439024392</v>
      </c>
      <c r="AJ79">
        <f t="shared" si="10"/>
        <v>3.2951588839024395</v>
      </c>
    </row>
    <row r="80" spans="3:36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W80">
        <v>2650.4538848780489</v>
      </c>
      <c r="X80">
        <v>1.1355769230769232E-2</v>
      </c>
      <c r="Z80">
        <v>2000</v>
      </c>
      <c r="AA80">
        <v>502</v>
      </c>
      <c r="AB80">
        <v>2</v>
      </c>
      <c r="AC80">
        <v>7</v>
      </c>
      <c r="AD80">
        <v>78</v>
      </c>
      <c r="AE80">
        <v>0.88575000000000004</v>
      </c>
      <c r="AF80">
        <f t="shared" si="9"/>
        <v>2650.4538848780489</v>
      </c>
      <c r="AG80">
        <f t="shared" si="11"/>
        <v>1.1355769230769232E-2</v>
      </c>
      <c r="AH80" s="3">
        <v>2.4104948043823242</v>
      </c>
      <c r="AI80">
        <v>39.441278048780489</v>
      </c>
      <c r="AJ80">
        <f t="shared" si="10"/>
        <v>2.6504538848780488</v>
      </c>
    </row>
    <row r="81" spans="3:36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W81">
        <v>2017.6878673170729</v>
      </c>
      <c r="Z81">
        <v>2000</v>
      </c>
      <c r="AA81">
        <v>502</v>
      </c>
      <c r="AB81">
        <v>2</v>
      </c>
      <c r="AC81">
        <v>8</v>
      </c>
      <c r="AD81" t="s">
        <v>17</v>
      </c>
      <c r="AE81" t="s">
        <v>17</v>
      </c>
      <c r="AF81">
        <f t="shared" si="9"/>
        <v>2017.6878673170729</v>
      </c>
      <c r="AG81" t="s">
        <v>17</v>
      </c>
      <c r="AH81" s="3">
        <v>2.2872538566589355</v>
      </c>
      <c r="AI81">
        <v>30.025117073170726</v>
      </c>
      <c r="AJ81">
        <f t="shared" si="10"/>
        <v>2.0176878673170728</v>
      </c>
    </row>
    <row r="82" spans="3:36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W82">
        <v>3080.2572175609753</v>
      </c>
      <c r="Z82">
        <v>2000</v>
      </c>
      <c r="AA82">
        <v>502</v>
      </c>
      <c r="AB82">
        <v>2</v>
      </c>
      <c r="AC82">
        <v>9</v>
      </c>
      <c r="AD82" t="s">
        <v>17</v>
      </c>
      <c r="AE82" t="s">
        <v>17</v>
      </c>
      <c r="AF82">
        <f t="shared" si="9"/>
        <v>3080.2572175609753</v>
      </c>
      <c r="AG82" t="s">
        <v>17</v>
      </c>
      <c r="AH82" s="3">
        <v>2.3815879821777344</v>
      </c>
      <c r="AI82">
        <v>45.837160975609748</v>
      </c>
      <c r="AJ82">
        <f t="shared" si="10"/>
        <v>3.0802572175609755</v>
      </c>
    </row>
    <row r="83" spans="3:36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W83">
        <v>2877.2945326829267</v>
      </c>
      <c r="Z83">
        <v>2000</v>
      </c>
      <c r="AA83">
        <v>502</v>
      </c>
      <c r="AB83">
        <v>2</v>
      </c>
      <c r="AC83">
        <v>10</v>
      </c>
      <c r="AD83" t="s">
        <v>17</v>
      </c>
      <c r="AE83" t="s">
        <v>17</v>
      </c>
      <c r="AF83">
        <f t="shared" si="9"/>
        <v>2877.2945326829267</v>
      </c>
      <c r="AG83" t="s">
        <v>17</v>
      </c>
      <c r="AH83" s="3">
        <v>2.2973809242248535</v>
      </c>
      <c r="AI83">
        <v>42.816882926829265</v>
      </c>
      <c r="AJ83">
        <f t="shared" si="10"/>
        <v>2.8772945326829267</v>
      </c>
    </row>
    <row r="84" spans="3:36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W84">
        <v>2614.6369404878051</v>
      </c>
      <c r="Z84">
        <v>2000</v>
      </c>
      <c r="AA84">
        <v>502</v>
      </c>
      <c r="AB84">
        <v>2</v>
      </c>
      <c r="AC84">
        <v>11</v>
      </c>
      <c r="AD84" t="s">
        <v>17</v>
      </c>
      <c r="AE84" t="s">
        <v>17</v>
      </c>
      <c r="AF84">
        <f t="shared" si="9"/>
        <v>2614.6369404878051</v>
      </c>
      <c r="AG84" t="s">
        <v>17</v>
      </c>
      <c r="AH84" s="3">
        <v>2.3805446624755859</v>
      </c>
      <c r="AI84">
        <v>38.908287804878043</v>
      </c>
      <c r="AJ84">
        <f t="shared" si="10"/>
        <v>2.6146369404878049</v>
      </c>
    </row>
    <row r="85" spans="3:36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W85">
        <v>3116.0741619512196</v>
      </c>
      <c r="Z85">
        <v>2000</v>
      </c>
      <c r="AA85">
        <v>502</v>
      </c>
      <c r="AB85">
        <v>2</v>
      </c>
      <c r="AC85">
        <v>12</v>
      </c>
      <c r="AD85" t="s">
        <v>17</v>
      </c>
      <c r="AE85" t="s">
        <v>17</v>
      </c>
      <c r="AF85">
        <f t="shared" si="9"/>
        <v>3116.0741619512196</v>
      </c>
      <c r="AG85" t="s">
        <v>17</v>
      </c>
      <c r="AH85" s="3">
        <v>2.3202955722808838</v>
      </c>
      <c r="AI85">
        <v>46.370151219512195</v>
      </c>
      <c r="AJ85">
        <f t="shared" si="10"/>
        <v>3.1160741619512198</v>
      </c>
    </row>
    <row r="86" spans="3:36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W86">
        <v>2220.6505521951217</v>
      </c>
      <c r="Z86">
        <v>2000</v>
      </c>
      <c r="AA86">
        <v>502</v>
      </c>
      <c r="AB86">
        <v>2</v>
      </c>
      <c r="AC86">
        <v>13</v>
      </c>
      <c r="AD86" t="s">
        <v>17</v>
      </c>
      <c r="AE86" t="s">
        <v>17</v>
      </c>
      <c r="AF86">
        <f t="shared" si="9"/>
        <v>2220.6505521951217</v>
      </c>
      <c r="AG86" t="s">
        <v>17</v>
      </c>
      <c r="AH86" s="3">
        <v>2.4919323921203613</v>
      </c>
      <c r="AI86">
        <v>33.045395121951216</v>
      </c>
      <c r="AJ86">
        <f t="shared" si="10"/>
        <v>2.2206505521951216</v>
      </c>
    </row>
    <row r="87" spans="3:36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W87">
        <v>3044.4402731707319</v>
      </c>
      <c r="Z87">
        <v>2000</v>
      </c>
      <c r="AA87">
        <v>502</v>
      </c>
      <c r="AB87">
        <v>2</v>
      </c>
      <c r="AC87">
        <v>14</v>
      </c>
      <c r="AD87" t="s">
        <v>17</v>
      </c>
      <c r="AE87" t="s">
        <v>17</v>
      </c>
      <c r="AF87">
        <f t="shared" si="9"/>
        <v>3044.4402731707319</v>
      </c>
      <c r="AG87" t="s">
        <v>17</v>
      </c>
      <c r="AH87" s="3">
        <v>2.4630081653594971</v>
      </c>
      <c r="AI87">
        <v>45.304170731707316</v>
      </c>
      <c r="AJ87">
        <f t="shared" si="10"/>
        <v>3.0444402731707321</v>
      </c>
    </row>
    <row r="88" spans="3:36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W88">
        <v>1492.3726829268294</v>
      </c>
      <c r="X88">
        <v>6.3235897435897437E-3</v>
      </c>
      <c r="Z88">
        <v>2000</v>
      </c>
      <c r="AA88">
        <v>502</v>
      </c>
      <c r="AB88">
        <v>3</v>
      </c>
      <c r="AC88">
        <v>1</v>
      </c>
      <c r="AD88">
        <v>78</v>
      </c>
      <c r="AE88">
        <v>0.49324000000000001</v>
      </c>
      <c r="AF88">
        <f t="shared" si="9"/>
        <v>1492.3726829268294</v>
      </c>
      <c r="AG88">
        <f t="shared" ref="AG88:AG94" si="12">AE88/AD88</f>
        <v>6.3235897435897437E-3</v>
      </c>
      <c r="AH88" s="3">
        <v>2.449451208114624</v>
      </c>
      <c r="AI88">
        <v>22.207926829268292</v>
      </c>
      <c r="AJ88">
        <f t="shared" si="10"/>
        <v>1.4923726829268293</v>
      </c>
    </row>
    <row r="89" spans="3:36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W89">
        <v>1444.6167570731704</v>
      </c>
      <c r="X89">
        <v>7.3292307692307684E-3</v>
      </c>
      <c r="Z89">
        <v>2000</v>
      </c>
      <c r="AA89">
        <v>502</v>
      </c>
      <c r="AB89">
        <v>3</v>
      </c>
      <c r="AC89">
        <v>2</v>
      </c>
      <c r="AD89">
        <v>78</v>
      </c>
      <c r="AE89">
        <v>0.57167999999999997</v>
      </c>
      <c r="AF89">
        <f t="shared" si="9"/>
        <v>1444.6167570731704</v>
      </c>
      <c r="AG89">
        <f t="shared" si="12"/>
        <v>7.3292307692307684E-3</v>
      </c>
      <c r="AH89" s="3">
        <v>2.4038221836090088</v>
      </c>
      <c r="AI89">
        <v>21.497273170731702</v>
      </c>
      <c r="AJ89">
        <f t="shared" si="10"/>
        <v>1.4446167570731705</v>
      </c>
    </row>
    <row r="90" spans="3:36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W90">
        <v>2029.6268487804875</v>
      </c>
      <c r="X90">
        <v>8.9520512820512824E-3</v>
      </c>
      <c r="Z90">
        <v>2000</v>
      </c>
      <c r="AA90">
        <v>502</v>
      </c>
      <c r="AB90">
        <v>3</v>
      </c>
      <c r="AC90">
        <v>3</v>
      </c>
      <c r="AD90">
        <v>78</v>
      </c>
      <c r="AE90">
        <v>0.69825999999999999</v>
      </c>
      <c r="AF90">
        <f t="shared" si="9"/>
        <v>2029.6268487804875</v>
      </c>
      <c r="AG90">
        <f t="shared" si="12"/>
        <v>8.9520512820512824E-3</v>
      </c>
      <c r="AH90" s="3">
        <v>2.5412957668304443</v>
      </c>
      <c r="AI90">
        <v>30.202780487804876</v>
      </c>
      <c r="AJ90">
        <f t="shared" si="10"/>
        <v>2.0296268487804876</v>
      </c>
    </row>
    <row r="91" spans="3:36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W91">
        <v>2507.1861073170735</v>
      </c>
      <c r="X91">
        <v>9.8619230769230772E-3</v>
      </c>
      <c r="Z91">
        <v>2000</v>
      </c>
      <c r="AA91">
        <v>502</v>
      </c>
      <c r="AB91">
        <v>3</v>
      </c>
      <c r="AC91">
        <v>4</v>
      </c>
      <c r="AD91">
        <v>78</v>
      </c>
      <c r="AE91">
        <v>0.76922999999999997</v>
      </c>
      <c r="AF91">
        <f t="shared" si="9"/>
        <v>2507.1861073170735</v>
      </c>
      <c r="AG91">
        <f t="shared" si="12"/>
        <v>9.8619230769230772E-3</v>
      </c>
      <c r="AH91" s="3">
        <v>2.2172200679779053</v>
      </c>
      <c r="AI91">
        <v>37.309317073170732</v>
      </c>
      <c r="AJ91">
        <f t="shared" si="10"/>
        <v>2.5071861073170734</v>
      </c>
    </row>
    <row r="92" spans="3:36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W92">
        <v>2519.1250887804881</v>
      </c>
      <c r="X92">
        <v>1.1110256410256411E-2</v>
      </c>
      <c r="Z92">
        <v>2000</v>
      </c>
      <c r="AA92">
        <v>502</v>
      </c>
      <c r="AB92">
        <v>3</v>
      </c>
      <c r="AC92">
        <v>5</v>
      </c>
      <c r="AD92">
        <v>78</v>
      </c>
      <c r="AE92">
        <v>0.86660000000000004</v>
      </c>
      <c r="AF92">
        <f t="shared" si="9"/>
        <v>2519.1250887804881</v>
      </c>
      <c r="AG92">
        <f t="shared" si="12"/>
        <v>1.1110256410256411E-2</v>
      </c>
      <c r="AH92" s="3">
        <v>2.3829505443572998</v>
      </c>
      <c r="AI92">
        <v>37.486980487804878</v>
      </c>
      <c r="AJ92">
        <f t="shared" si="10"/>
        <v>2.5191250887804881</v>
      </c>
    </row>
    <row r="93" spans="3:36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W93">
        <v>3665.267309268293</v>
      </c>
      <c r="X93">
        <v>1.0676666666666666E-2</v>
      </c>
      <c r="Z93">
        <v>2000</v>
      </c>
      <c r="AA93">
        <v>502</v>
      </c>
      <c r="AB93">
        <v>3</v>
      </c>
      <c r="AC93">
        <v>6</v>
      </c>
      <c r="AD93">
        <v>78</v>
      </c>
      <c r="AE93">
        <v>0.83277999999999996</v>
      </c>
      <c r="AF93">
        <f t="shared" si="9"/>
        <v>3665.267309268293</v>
      </c>
      <c r="AG93">
        <f t="shared" si="12"/>
        <v>1.0676666666666666E-2</v>
      </c>
      <c r="AH93" s="3">
        <v>2.5086183547973633</v>
      </c>
      <c r="AI93">
        <v>54.542668292682926</v>
      </c>
      <c r="AJ93">
        <f t="shared" si="10"/>
        <v>3.6652673092682932</v>
      </c>
    </row>
    <row r="94" spans="3:36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W94">
        <v>3068.3182360975616</v>
      </c>
      <c r="X94">
        <v>1.1379999999999999E-2</v>
      </c>
      <c r="Z94">
        <v>2000</v>
      </c>
      <c r="AA94">
        <v>502</v>
      </c>
      <c r="AB94">
        <v>3</v>
      </c>
      <c r="AC94">
        <v>7</v>
      </c>
      <c r="AD94">
        <v>78</v>
      </c>
      <c r="AE94">
        <v>0.88763999999999998</v>
      </c>
      <c r="AF94">
        <f t="shared" si="9"/>
        <v>3068.3182360975616</v>
      </c>
      <c r="AG94">
        <f t="shared" si="12"/>
        <v>1.1379999999999999E-2</v>
      </c>
      <c r="AH94" s="3">
        <v>2.5945978164672852</v>
      </c>
      <c r="AI94">
        <v>45.659497560975616</v>
      </c>
      <c r="AJ94">
        <f t="shared" si="10"/>
        <v>3.0683182360975616</v>
      </c>
    </row>
    <row r="95" spans="3:36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W95">
        <v>3020.5623102439022</v>
      </c>
      <c r="Z95">
        <v>2000</v>
      </c>
      <c r="AA95">
        <v>502</v>
      </c>
      <c r="AB95">
        <v>3</v>
      </c>
      <c r="AC95">
        <v>8</v>
      </c>
      <c r="AD95" t="s">
        <v>17</v>
      </c>
      <c r="AE95" t="s">
        <v>17</v>
      </c>
      <c r="AF95">
        <f t="shared" si="9"/>
        <v>3020.5623102439022</v>
      </c>
      <c r="AG95" t="s">
        <v>17</v>
      </c>
      <c r="AH95" s="3">
        <v>2.3846356868743896</v>
      </c>
      <c r="AI95">
        <v>44.948843902439016</v>
      </c>
      <c r="AJ95">
        <f t="shared" si="10"/>
        <v>3.0205623102439021</v>
      </c>
    </row>
    <row r="96" spans="3:36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W96">
        <v>2566.8810146341461</v>
      </c>
      <c r="Z96">
        <v>2000</v>
      </c>
      <c r="AA96">
        <v>502</v>
      </c>
      <c r="AB96">
        <v>3</v>
      </c>
      <c r="AC96">
        <v>9</v>
      </c>
      <c r="AD96" t="s">
        <v>17</v>
      </c>
      <c r="AE96" t="s">
        <v>17</v>
      </c>
      <c r="AF96">
        <f t="shared" si="9"/>
        <v>2566.8810146341461</v>
      </c>
      <c r="AG96" t="s">
        <v>17</v>
      </c>
      <c r="AH96" s="3">
        <v>2.3169689178466797</v>
      </c>
      <c r="AI96">
        <v>38.197634146341457</v>
      </c>
      <c r="AJ96">
        <f t="shared" si="10"/>
        <v>2.5668810146341463</v>
      </c>
    </row>
    <row r="97" spans="3:36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W97">
        <v>3283.2199024390243</v>
      </c>
      <c r="Z97">
        <v>2000</v>
      </c>
      <c r="AA97">
        <v>502</v>
      </c>
      <c r="AB97">
        <v>3</v>
      </c>
      <c r="AC97">
        <v>10</v>
      </c>
      <c r="AD97" t="s">
        <v>17</v>
      </c>
      <c r="AE97" t="s">
        <v>17</v>
      </c>
      <c r="AF97">
        <f t="shared" si="9"/>
        <v>3283.2199024390243</v>
      </c>
      <c r="AG97" t="s">
        <v>17</v>
      </c>
      <c r="AH97" s="3">
        <v>2.2844033241271973</v>
      </c>
      <c r="AI97">
        <v>48.857439024390239</v>
      </c>
      <c r="AJ97">
        <f t="shared" si="10"/>
        <v>3.2832199024390243</v>
      </c>
    </row>
    <row r="98" spans="3:36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W98">
        <v>3259.3419395121955</v>
      </c>
      <c r="Z98">
        <v>2000</v>
      </c>
      <c r="AA98">
        <v>502</v>
      </c>
      <c r="AB98">
        <v>3</v>
      </c>
      <c r="AC98">
        <v>11</v>
      </c>
      <c r="AD98" t="s">
        <v>17</v>
      </c>
      <c r="AE98" t="s">
        <v>17</v>
      </c>
      <c r="AF98">
        <f t="shared" si="9"/>
        <v>3259.3419395121955</v>
      </c>
      <c r="AG98" t="s">
        <v>17</v>
      </c>
      <c r="AH98" s="3">
        <v>2.1423103809356689</v>
      </c>
      <c r="AI98">
        <v>48.502112195121953</v>
      </c>
      <c r="AJ98">
        <f t="shared" si="10"/>
        <v>3.2593419395121956</v>
      </c>
    </row>
    <row r="99" spans="3:36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W99">
        <v>2399.7352741463419</v>
      </c>
      <c r="Z99">
        <v>2000</v>
      </c>
      <c r="AA99">
        <v>502</v>
      </c>
      <c r="AB99">
        <v>3</v>
      </c>
      <c r="AC99">
        <v>12</v>
      </c>
      <c r="AD99" t="s">
        <v>17</v>
      </c>
      <c r="AE99" t="s">
        <v>17</v>
      </c>
      <c r="AF99">
        <f t="shared" si="9"/>
        <v>2399.7352741463419</v>
      </c>
      <c r="AG99" t="s">
        <v>17</v>
      </c>
      <c r="AH99" s="3">
        <v>2.3692944049835205</v>
      </c>
      <c r="AI99">
        <v>35.710346341463413</v>
      </c>
      <c r="AJ99">
        <f t="shared" si="10"/>
        <v>2.3997352741463418</v>
      </c>
    </row>
    <row r="100" spans="3:36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W100">
        <v>2232.5895336585368</v>
      </c>
      <c r="Z100">
        <v>2000</v>
      </c>
      <c r="AA100">
        <v>502</v>
      </c>
      <c r="AB100">
        <v>3</v>
      </c>
      <c r="AC100">
        <v>13</v>
      </c>
      <c r="AD100" t="s">
        <v>17</v>
      </c>
      <c r="AE100" t="s">
        <v>17</v>
      </c>
      <c r="AF100">
        <f t="shared" si="9"/>
        <v>2232.5895336585368</v>
      </c>
      <c r="AG100" t="s">
        <v>17</v>
      </c>
      <c r="AH100" s="3">
        <v>2.8322412967681885</v>
      </c>
      <c r="AI100">
        <v>33.223058536585363</v>
      </c>
      <c r="AJ100">
        <f t="shared" si="10"/>
        <v>2.2325895336585369</v>
      </c>
    </row>
    <row r="101" spans="3:36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W101">
        <v>2304.2234224390245</v>
      </c>
      <c r="Z101">
        <v>2000</v>
      </c>
      <c r="AA101">
        <v>502</v>
      </c>
      <c r="AB101">
        <v>3</v>
      </c>
      <c r="AC101">
        <v>14</v>
      </c>
      <c r="AD101" t="s">
        <v>17</v>
      </c>
      <c r="AE101" t="s">
        <v>17</v>
      </c>
      <c r="AF101">
        <f t="shared" si="9"/>
        <v>2304.2234224390245</v>
      </c>
      <c r="AG101" t="s">
        <v>17</v>
      </c>
      <c r="AH101" s="3">
        <v>2.4173130989074707</v>
      </c>
      <c r="AI101">
        <v>34.289039024390242</v>
      </c>
      <c r="AJ101">
        <f t="shared" si="10"/>
        <v>2.3042234224390246</v>
      </c>
    </row>
    <row r="102" spans="3:36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W102">
        <v>1635.6404604878051</v>
      </c>
      <c r="X102">
        <v>6.8332051282051281E-3</v>
      </c>
      <c r="Z102">
        <v>2000</v>
      </c>
      <c r="AA102">
        <v>502</v>
      </c>
      <c r="AB102">
        <v>4</v>
      </c>
      <c r="AC102">
        <v>1</v>
      </c>
      <c r="AD102">
        <v>78</v>
      </c>
      <c r="AE102">
        <v>0.53298999999999996</v>
      </c>
      <c r="AF102">
        <f t="shared" si="9"/>
        <v>1635.6404604878051</v>
      </c>
      <c r="AG102">
        <f t="shared" ref="AG102:AG108" si="13">AE102/AD102</f>
        <v>6.8332051282051281E-3</v>
      </c>
      <c r="AH102" s="3">
        <v>2.7324731349945068</v>
      </c>
      <c r="AI102">
        <v>24.33988780487805</v>
      </c>
      <c r="AJ102">
        <f t="shared" si="10"/>
        <v>1.635640460487805</v>
      </c>
    </row>
    <row r="103" spans="3:36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W103">
        <v>2232.5895336585368</v>
      </c>
      <c r="X103">
        <v>7.1566666666666671E-3</v>
      </c>
      <c r="Z103">
        <v>2000</v>
      </c>
      <c r="AA103">
        <v>502</v>
      </c>
      <c r="AB103">
        <v>4</v>
      </c>
      <c r="AC103">
        <v>2</v>
      </c>
      <c r="AD103">
        <v>78</v>
      </c>
      <c r="AE103">
        <v>0.55822000000000005</v>
      </c>
      <c r="AF103">
        <f t="shared" si="9"/>
        <v>2232.5895336585368</v>
      </c>
      <c r="AG103">
        <f t="shared" si="13"/>
        <v>7.1566666666666671E-3</v>
      </c>
      <c r="AH103" s="3">
        <v>2.4357287883758545</v>
      </c>
      <c r="AI103">
        <v>33.223058536585363</v>
      </c>
      <c r="AJ103">
        <f t="shared" si="10"/>
        <v>2.2325895336585369</v>
      </c>
    </row>
    <row r="104" spans="3:36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W104">
        <v>2268.4064780487806</v>
      </c>
      <c r="X104">
        <v>9.4424358974358972E-3</v>
      </c>
      <c r="Z104">
        <v>2000</v>
      </c>
      <c r="AA104">
        <v>502</v>
      </c>
      <c r="AB104">
        <v>4</v>
      </c>
      <c r="AC104">
        <v>3</v>
      </c>
      <c r="AD104">
        <v>78</v>
      </c>
      <c r="AE104">
        <v>0.73651</v>
      </c>
      <c r="AF104">
        <f t="shared" si="9"/>
        <v>2268.4064780487806</v>
      </c>
      <c r="AG104">
        <f t="shared" si="13"/>
        <v>9.4424358974358972E-3</v>
      </c>
      <c r="AH104" s="3">
        <v>2.4288938045501709</v>
      </c>
      <c r="AI104">
        <v>33.756048780487802</v>
      </c>
      <c r="AJ104">
        <f t="shared" si="10"/>
        <v>2.2684064780487807</v>
      </c>
    </row>
    <row r="105" spans="3:36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W105">
        <v>2722.0877736585371</v>
      </c>
      <c r="X105">
        <v>1.0396153846153845E-2</v>
      </c>
      <c r="Z105">
        <v>2000</v>
      </c>
      <c r="AA105">
        <v>502</v>
      </c>
      <c r="AB105">
        <v>4</v>
      </c>
      <c r="AC105">
        <v>4</v>
      </c>
      <c r="AD105">
        <v>78</v>
      </c>
      <c r="AE105">
        <v>0.81089999999999995</v>
      </c>
      <c r="AF105">
        <f t="shared" si="9"/>
        <v>2722.0877736585371</v>
      </c>
      <c r="AG105">
        <f t="shared" si="13"/>
        <v>1.0396153846153845E-2</v>
      </c>
      <c r="AH105" s="3">
        <v>2.6473257541656494</v>
      </c>
      <c r="AI105">
        <v>40.507258536585368</v>
      </c>
      <c r="AJ105">
        <f t="shared" si="10"/>
        <v>2.7220877736585369</v>
      </c>
    </row>
    <row r="106" spans="3:36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W106">
        <v>3175.7690692682932</v>
      </c>
      <c r="X106">
        <v>1.0766282051282052E-2</v>
      </c>
      <c r="Z106">
        <v>2000</v>
      </c>
      <c r="AA106">
        <v>502</v>
      </c>
      <c r="AB106">
        <v>4</v>
      </c>
      <c r="AC106">
        <v>5</v>
      </c>
      <c r="AD106">
        <v>78</v>
      </c>
      <c r="AE106">
        <v>0.83977000000000002</v>
      </c>
      <c r="AF106">
        <f t="shared" si="9"/>
        <v>3175.7690692682932</v>
      </c>
      <c r="AG106">
        <f t="shared" si="13"/>
        <v>1.0766282051282052E-2</v>
      </c>
      <c r="AH106" s="3">
        <v>2.1618285179138184</v>
      </c>
      <c r="AI106">
        <v>47.258468292682927</v>
      </c>
      <c r="AJ106">
        <f t="shared" si="10"/>
        <v>3.1757690692682932</v>
      </c>
    </row>
    <row r="107" spans="3:36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W107">
        <v>2865.3555512195121</v>
      </c>
      <c r="X107">
        <v>1.1212564102564103E-2</v>
      </c>
      <c r="Z107">
        <v>2000</v>
      </c>
      <c r="AA107">
        <v>502</v>
      </c>
      <c r="AB107">
        <v>4</v>
      </c>
      <c r="AC107">
        <v>6</v>
      </c>
      <c r="AD107">
        <v>78</v>
      </c>
      <c r="AE107">
        <v>0.87458000000000002</v>
      </c>
      <c r="AF107">
        <f t="shared" si="9"/>
        <v>2865.3555512195121</v>
      </c>
      <c r="AG107">
        <f t="shared" si="13"/>
        <v>1.1212564102564103E-2</v>
      </c>
      <c r="AH107" s="3">
        <v>2.8021440505981445</v>
      </c>
      <c r="AI107">
        <v>42.639219512195119</v>
      </c>
      <c r="AJ107">
        <f t="shared" si="10"/>
        <v>2.8653555512195119</v>
      </c>
    </row>
    <row r="108" spans="3:36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W108">
        <v>1981.8709229268297</v>
      </c>
      <c r="X108">
        <v>1.1433076923076923E-2</v>
      </c>
      <c r="Z108">
        <v>2000</v>
      </c>
      <c r="AA108">
        <v>502</v>
      </c>
      <c r="AB108">
        <v>4</v>
      </c>
      <c r="AC108">
        <v>7</v>
      </c>
      <c r="AD108">
        <v>78</v>
      </c>
      <c r="AE108">
        <v>0.89178000000000002</v>
      </c>
      <c r="AF108">
        <f t="shared" si="9"/>
        <v>1981.8709229268297</v>
      </c>
      <c r="AG108">
        <f t="shared" si="13"/>
        <v>1.1433076923076923E-2</v>
      </c>
      <c r="AH108" s="3">
        <v>2.9266200065612793</v>
      </c>
      <c r="AI108">
        <v>29.492126829268294</v>
      </c>
      <c r="AJ108">
        <f t="shared" si="10"/>
        <v>1.9818709229268296</v>
      </c>
    </row>
    <row r="109" spans="3:36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W109">
        <v>3056.3792546341465</v>
      </c>
      <c r="Z109">
        <v>2000</v>
      </c>
      <c r="AA109">
        <v>502</v>
      </c>
      <c r="AB109">
        <v>4</v>
      </c>
      <c r="AC109">
        <v>8</v>
      </c>
      <c r="AD109" t="s">
        <v>17</v>
      </c>
      <c r="AE109" t="s">
        <v>17</v>
      </c>
      <c r="AF109">
        <f t="shared" si="9"/>
        <v>3056.3792546341465</v>
      </c>
      <c r="AG109" t="s">
        <v>17</v>
      </c>
      <c r="AH109" s="3">
        <v>2.4059741497039795</v>
      </c>
      <c r="AI109">
        <v>45.481834146341463</v>
      </c>
      <c r="AJ109">
        <f t="shared" si="10"/>
        <v>3.0563792546341464</v>
      </c>
    </row>
    <row r="110" spans="3:36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W110">
        <v>3151.891106341463</v>
      </c>
      <c r="Z110">
        <v>2000</v>
      </c>
      <c r="AA110">
        <v>502</v>
      </c>
      <c r="AB110">
        <v>4</v>
      </c>
      <c r="AC110">
        <v>9</v>
      </c>
      <c r="AD110" t="s">
        <v>17</v>
      </c>
      <c r="AE110" t="s">
        <v>17</v>
      </c>
      <c r="AF110">
        <f t="shared" si="9"/>
        <v>3151.891106341463</v>
      </c>
      <c r="AG110" t="s">
        <v>17</v>
      </c>
      <c r="AH110" s="3">
        <v>2.7134850025177002</v>
      </c>
      <c r="AI110">
        <v>46.90314146341462</v>
      </c>
      <c r="AJ110">
        <f t="shared" si="10"/>
        <v>3.1518911063414632</v>
      </c>
    </row>
    <row r="111" spans="3:36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W111">
        <v>3020.5623102439022</v>
      </c>
      <c r="Z111">
        <v>2000</v>
      </c>
      <c r="AA111">
        <v>502</v>
      </c>
      <c r="AB111">
        <v>4</v>
      </c>
      <c r="AC111">
        <v>10</v>
      </c>
      <c r="AD111" t="s">
        <v>17</v>
      </c>
      <c r="AE111" t="s">
        <v>17</v>
      </c>
      <c r="AF111">
        <f t="shared" si="9"/>
        <v>3020.5623102439022</v>
      </c>
      <c r="AG111" t="s">
        <v>17</v>
      </c>
      <c r="AH111" s="3">
        <v>2.5064237117767334</v>
      </c>
      <c r="AI111">
        <v>44.948843902439016</v>
      </c>
      <c r="AJ111">
        <f t="shared" si="10"/>
        <v>3.0205623102439021</v>
      </c>
    </row>
    <row r="112" spans="3:36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W112">
        <v>2901.1724956097564</v>
      </c>
      <c r="Z112">
        <v>2000</v>
      </c>
      <c r="AA112">
        <v>502</v>
      </c>
      <c r="AB112">
        <v>4</v>
      </c>
      <c r="AC112">
        <v>11</v>
      </c>
      <c r="AD112" t="s">
        <v>17</v>
      </c>
      <c r="AE112" t="s">
        <v>17</v>
      </c>
      <c r="AF112">
        <f t="shared" si="9"/>
        <v>2901.1724956097564</v>
      </c>
      <c r="AG112" t="s">
        <v>17</v>
      </c>
      <c r="AH112" s="3">
        <v>2.5561144351959229</v>
      </c>
      <c r="AI112">
        <v>43.172209756097566</v>
      </c>
      <c r="AJ112">
        <f t="shared" si="10"/>
        <v>2.9011724956097562</v>
      </c>
    </row>
    <row r="113" spans="3:36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W113">
        <v>2638.5149034146343</v>
      </c>
      <c r="Z113">
        <v>2000</v>
      </c>
      <c r="AA113">
        <v>502</v>
      </c>
      <c r="AB113">
        <v>4</v>
      </c>
      <c r="AC113">
        <v>12</v>
      </c>
      <c r="AD113" t="s">
        <v>17</v>
      </c>
      <c r="AE113" t="s">
        <v>17</v>
      </c>
      <c r="AF113">
        <f t="shared" si="9"/>
        <v>2638.5149034146343</v>
      </c>
      <c r="AG113" t="s">
        <v>17</v>
      </c>
      <c r="AH113" s="3">
        <v>2.3942701816558838</v>
      </c>
      <c r="AI113">
        <v>39.263614634146343</v>
      </c>
      <c r="AJ113">
        <f t="shared" si="10"/>
        <v>2.6385149034146345</v>
      </c>
    </row>
    <row r="114" spans="3:36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W114">
        <v>2590.7589775609754</v>
      </c>
      <c r="Z114">
        <v>2000</v>
      </c>
      <c r="AA114">
        <v>502</v>
      </c>
      <c r="AB114">
        <v>4</v>
      </c>
      <c r="AC114">
        <v>13</v>
      </c>
      <c r="AD114" t="s">
        <v>17</v>
      </c>
      <c r="AE114" t="s">
        <v>17</v>
      </c>
      <c r="AF114">
        <f t="shared" si="9"/>
        <v>2590.7589775609754</v>
      </c>
      <c r="AG114" t="s">
        <v>17</v>
      </c>
      <c r="AH114" s="3">
        <v>2.9157044887542725</v>
      </c>
      <c r="AI114">
        <v>38.55296097560975</v>
      </c>
      <c r="AJ114">
        <f t="shared" si="10"/>
        <v>2.5907589775609754</v>
      </c>
    </row>
    <row r="115" spans="3:36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W115">
        <v>3056.3792546341465</v>
      </c>
      <c r="Z115">
        <v>2000</v>
      </c>
      <c r="AA115">
        <v>502</v>
      </c>
      <c r="AB115">
        <v>4</v>
      </c>
      <c r="AC115">
        <v>14</v>
      </c>
      <c r="AD115" t="s">
        <v>17</v>
      </c>
      <c r="AE115" t="s">
        <v>17</v>
      </c>
      <c r="AF115">
        <f t="shared" si="9"/>
        <v>3056.3792546341465</v>
      </c>
      <c r="AG115" t="s">
        <v>17</v>
      </c>
      <c r="AH115" s="3">
        <v>2.699784517288208</v>
      </c>
      <c r="AI115">
        <v>45.481834146341463</v>
      </c>
      <c r="AJ115">
        <f t="shared" si="10"/>
        <v>3.0563792546341464</v>
      </c>
    </row>
    <row r="116" spans="3:36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W116">
        <v>1336.1524987317073</v>
      </c>
      <c r="X116">
        <v>3.6127272727272727E-3</v>
      </c>
      <c r="Z116">
        <v>2001</v>
      </c>
      <c r="AA116">
        <v>502</v>
      </c>
      <c r="AB116">
        <v>1</v>
      </c>
      <c r="AC116">
        <v>1</v>
      </c>
      <c r="AD116">
        <v>55</v>
      </c>
      <c r="AE116">
        <v>0.19869999999999999</v>
      </c>
      <c r="AF116">
        <f t="shared" si="9"/>
        <v>1336.1524987317073</v>
      </c>
      <c r="AG116">
        <f t="shared" ref="AG116:AG122" si="14">AE116/AD116</f>
        <v>3.6127272727272727E-3</v>
      </c>
      <c r="AH116">
        <v>1.7824994325637817</v>
      </c>
      <c r="AI116">
        <v>19.883221707317073</v>
      </c>
      <c r="AJ116">
        <f t="shared" si="10"/>
        <v>1.3361524987317073</v>
      </c>
    </row>
    <row r="117" spans="3:36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W117">
        <v>1470.1050942439022</v>
      </c>
      <c r="X117">
        <v>4.9150909090909098E-3</v>
      </c>
      <c r="Z117">
        <v>2001</v>
      </c>
      <c r="AA117">
        <v>502</v>
      </c>
      <c r="AB117">
        <v>1</v>
      </c>
      <c r="AC117">
        <v>2</v>
      </c>
      <c r="AD117">
        <v>55</v>
      </c>
      <c r="AE117">
        <v>0.27033000000000001</v>
      </c>
      <c r="AF117">
        <f t="shared" si="9"/>
        <v>1470.1050942439022</v>
      </c>
      <c r="AG117">
        <f t="shared" si="14"/>
        <v>4.9150909090909098E-3</v>
      </c>
      <c r="AH117">
        <v>1.7587274312973022</v>
      </c>
      <c r="AI117">
        <v>21.87656390243902</v>
      </c>
      <c r="AJ117">
        <f t="shared" si="10"/>
        <v>1.4701050942439022</v>
      </c>
    </row>
    <row r="118" spans="3:36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W118">
        <v>1918.7886766829276</v>
      </c>
      <c r="X118">
        <v>5.5329090909090909E-3</v>
      </c>
      <c r="Z118">
        <v>2001</v>
      </c>
      <c r="AA118">
        <v>502</v>
      </c>
      <c r="AB118">
        <v>1</v>
      </c>
      <c r="AC118">
        <v>3</v>
      </c>
      <c r="AD118">
        <v>55</v>
      </c>
      <c r="AE118">
        <v>0.30431000000000002</v>
      </c>
      <c r="AF118">
        <f t="shared" si="9"/>
        <v>1918.7886766829276</v>
      </c>
      <c r="AG118">
        <f t="shared" si="14"/>
        <v>5.5329090909090909E-3</v>
      </c>
      <c r="AH118" s="4">
        <v>2.3739864826202393</v>
      </c>
      <c r="AI118">
        <v>28.553402926829278</v>
      </c>
      <c r="AJ118">
        <f t="shared" si="10"/>
        <v>1.9187886766829276</v>
      </c>
    </row>
    <row r="119" spans="3:36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W119">
        <v>2390.3645619512199</v>
      </c>
      <c r="X119">
        <v>7.6436363636363637E-3</v>
      </c>
      <c r="Z119">
        <v>2001</v>
      </c>
      <c r="AA119">
        <v>502</v>
      </c>
      <c r="AB119">
        <v>1</v>
      </c>
      <c r="AC119">
        <v>4</v>
      </c>
      <c r="AD119">
        <v>55</v>
      </c>
      <c r="AE119">
        <v>0.4204</v>
      </c>
      <c r="AF119">
        <f t="shared" si="9"/>
        <v>2390.3645619512199</v>
      </c>
      <c r="AG119">
        <f t="shared" si="14"/>
        <v>7.6436363636363637E-3</v>
      </c>
      <c r="AH119" s="4">
        <v>2.3523025512695313</v>
      </c>
      <c r="AI119">
        <v>35.570901219512194</v>
      </c>
      <c r="AJ119">
        <f t="shared" si="10"/>
        <v>2.3903645619512197</v>
      </c>
    </row>
    <row r="120" spans="3:36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W120">
        <v>1722.2952538536586</v>
      </c>
      <c r="X120">
        <v>5.382909090909091E-3</v>
      </c>
      <c r="Z120">
        <v>2001</v>
      </c>
      <c r="AA120">
        <v>502</v>
      </c>
      <c r="AB120">
        <v>1</v>
      </c>
      <c r="AC120">
        <v>5</v>
      </c>
      <c r="AD120">
        <v>55</v>
      </c>
      <c r="AE120">
        <v>0.29605999999999999</v>
      </c>
      <c r="AF120">
        <f t="shared" si="9"/>
        <v>1722.2952538536586</v>
      </c>
      <c r="AG120">
        <f t="shared" si="14"/>
        <v>5.382909090909091E-3</v>
      </c>
      <c r="AH120" s="4">
        <v>2.5509121417999268</v>
      </c>
      <c r="AI120">
        <v>25.629393658536582</v>
      </c>
      <c r="AJ120">
        <f t="shared" si="10"/>
        <v>1.7222952538536584</v>
      </c>
    </row>
    <row r="121" spans="3:36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W121">
        <v>2096.7072655609759</v>
      </c>
      <c r="X121">
        <v>7.7296363636363639E-3</v>
      </c>
      <c r="Z121">
        <v>2001</v>
      </c>
      <c r="AA121">
        <v>502</v>
      </c>
      <c r="AB121">
        <v>1</v>
      </c>
      <c r="AC121">
        <v>6</v>
      </c>
      <c r="AD121">
        <v>55</v>
      </c>
      <c r="AE121">
        <v>0.42513000000000001</v>
      </c>
      <c r="AF121">
        <f t="shared" si="9"/>
        <v>2096.7072655609759</v>
      </c>
      <c r="AG121">
        <f t="shared" si="14"/>
        <v>7.7296363636363639E-3</v>
      </c>
      <c r="AH121" s="4">
        <v>2.5631973743438721</v>
      </c>
      <c r="AI121">
        <v>31.201000975609755</v>
      </c>
      <c r="AJ121">
        <f t="shared" si="10"/>
        <v>2.0967072655609758</v>
      </c>
    </row>
    <row r="122" spans="3:36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W122">
        <v>1875.5168101463416</v>
      </c>
      <c r="X122">
        <v>6.6365454545454549E-3</v>
      </c>
      <c r="Z122">
        <v>2001</v>
      </c>
      <c r="AA122">
        <v>502</v>
      </c>
      <c r="AB122">
        <v>1</v>
      </c>
      <c r="AC122">
        <v>7</v>
      </c>
      <c r="AD122">
        <v>55</v>
      </c>
      <c r="AE122">
        <v>0.36501</v>
      </c>
      <c r="AF122">
        <f t="shared" si="9"/>
        <v>1875.5168101463416</v>
      </c>
      <c r="AG122">
        <f t="shared" si="14"/>
        <v>6.6365454545454549E-3</v>
      </c>
      <c r="AH122" s="4">
        <v>2.481614351272583</v>
      </c>
      <c r="AI122">
        <v>27.909476341463414</v>
      </c>
      <c r="AJ122">
        <f t="shared" si="10"/>
        <v>1.8755168101463418</v>
      </c>
    </row>
    <row r="123" spans="3:36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W123">
        <v>1333.1399882926828</v>
      </c>
      <c r="Z123">
        <v>2001</v>
      </c>
      <c r="AA123">
        <v>502</v>
      </c>
      <c r="AB123">
        <v>1</v>
      </c>
      <c r="AC123">
        <v>8</v>
      </c>
      <c r="AD123" t="s">
        <v>17</v>
      </c>
      <c r="AE123" t="s">
        <v>17</v>
      </c>
      <c r="AF123">
        <f t="shared" si="9"/>
        <v>1333.1399882926828</v>
      </c>
      <c r="AG123" t="s">
        <v>17</v>
      </c>
      <c r="AH123">
        <v>2.3476989269256592</v>
      </c>
      <c r="AI123">
        <v>19.838392682926827</v>
      </c>
      <c r="AJ123">
        <f t="shared" si="10"/>
        <v>1.3331399882926829</v>
      </c>
    </row>
    <row r="124" spans="3:36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W124">
        <v>1904.9339051707316</v>
      </c>
      <c r="Z124">
        <v>2001</v>
      </c>
      <c r="AA124">
        <v>502</v>
      </c>
      <c r="AB124">
        <v>1</v>
      </c>
      <c r="AC124">
        <v>9</v>
      </c>
      <c r="AD124" t="s">
        <v>17</v>
      </c>
      <c r="AE124" t="s">
        <v>17</v>
      </c>
      <c r="AF124">
        <f t="shared" si="9"/>
        <v>1904.9339051707316</v>
      </c>
      <c r="AG124" t="s">
        <v>17</v>
      </c>
      <c r="AH124">
        <v>2.4527723789215088</v>
      </c>
      <c r="AI124">
        <v>28.347230731707313</v>
      </c>
      <c r="AJ124">
        <f t="shared" si="10"/>
        <v>1.9049339051707315</v>
      </c>
    </row>
    <row r="125" spans="3:36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W125">
        <v>2179.0029424390245</v>
      </c>
      <c r="Z125">
        <v>2001</v>
      </c>
      <c r="AA125">
        <v>502</v>
      </c>
      <c r="AB125">
        <v>1</v>
      </c>
      <c r="AC125">
        <v>10</v>
      </c>
      <c r="AD125" t="s">
        <v>17</v>
      </c>
      <c r="AE125" t="s">
        <v>17</v>
      </c>
      <c r="AF125">
        <f t="shared" si="9"/>
        <v>2179.0029424390245</v>
      </c>
      <c r="AG125" t="s">
        <v>17</v>
      </c>
      <c r="AH125">
        <v>2.1689982414245605</v>
      </c>
      <c r="AI125">
        <v>32.425639024390243</v>
      </c>
      <c r="AJ125">
        <f t="shared" si="10"/>
        <v>2.1790029424390247</v>
      </c>
    </row>
    <row r="126" spans="3:36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W126">
        <v>2502.3272195121954</v>
      </c>
      <c r="Z126">
        <v>2001</v>
      </c>
      <c r="AA126">
        <v>502</v>
      </c>
      <c r="AB126">
        <v>1</v>
      </c>
      <c r="AC126">
        <v>11</v>
      </c>
      <c r="AD126" t="s">
        <v>17</v>
      </c>
      <c r="AE126" t="s">
        <v>17</v>
      </c>
      <c r="AF126">
        <f t="shared" si="9"/>
        <v>2502.3272195121954</v>
      </c>
      <c r="AG126" t="s">
        <v>17</v>
      </c>
      <c r="AH126">
        <v>2.2065331935882568</v>
      </c>
      <c r="AI126">
        <v>37.237012195121949</v>
      </c>
      <c r="AJ126">
        <f t="shared" si="10"/>
        <v>2.5023272195121953</v>
      </c>
    </row>
    <row r="127" spans="3:36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W127">
        <v>2015.7443121951219</v>
      </c>
      <c r="Z127">
        <v>2001</v>
      </c>
      <c r="AA127">
        <v>502</v>
      </c>
      <c r="AB127">
        <v>1</v>
      </c>
      <c r="AC127">
        <v>12</v>
      </c>
      <c r="AD127" t="s">
        <v>17</v>
      </c>
      <c r="AE127" t="s">
        <v>17</v>
      </c>
      <c r="AF127">
        <f t="shared" si="9"/>
        <v>2015.7443121951219</v>
      </c>
      <c r="AG127" t="s">
        <v>17</v>
      </c>
      <c r="AH127">
        <v>2.3121898174285889</v>
      </c>
      <c r="AI127">
        <v>29.996195121951214</v>
      </c>
      <c r="AJ127">
        <f t="shared" si="10"/>
        <v>2.015744312195122</v>
      </c>
    </row>
    <row r="128" spans="3:36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W128">
        <v>2434.1084347317078</v>
      </c>
      <c r="Z128">
        <v>2001</v>
      </c>
      <c r="AA128">
        <v>502</v>
      </c>
      <c r="AB128">
        <v>1</v>
      </c>
      <c r="AC128">
        <v>13</v>
      </c>
      <c r="AD128" t="s">
        <v>17</v>
      </c>
      <c r="AE128" t="s">
        <v>17</v>
      </c>
      <c r="AF128">
        <f t="shared" si="9"/>
        <v>2434.1084347317078</v>
      </c>
      <c r="AG128" t="s">
        <v>17</v>
      </c>
      <c r="AH128">
        <v>2.2989346981048584</v>
      </c>
      <c r="AI128">
        <v>36.221851707317079</v>
      </c>
      <c r="AJ128">
        <f t="shared" si="10"/>
        <v>2.4341084347317077</v>
      </c>
    </row>
    <row r="129" spans="3:36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W129">
        <v>2057.9472234146338</v>
      </c>
      <c r="Z129">
        <v>2001</v>
      </c>
      <c r="AA129">
        <v>502</v>
      </c>
      <c r="AB129">
        <v>1</v>
      </c>
      <c r="AC129">
        <v>14</v>
      </c>
      <c r="AD129" t="s">
        <v>17</v>
      </c>
      <c r="AE129" t="s">
        <v>17</v>
      </c>
      <c r="AF129">
        <f t="shared" si="9"/>
        <v>2057.9472234146338</v>
      </c>
      <c r="AG129" t="s">
        <v>17</v>
      </c>
      <c r="AH129">
        <v>2.1271746158599854</v>
      </c>
      <c r="AI129">
        <v>30.624214634146334</v>
      </c>
      <c r="AJ129">
        <f t="shared" si="10"/>
        <v>2.0579472234146339</v>
      </c>
    </row>
    <row r="130" spans="3:36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W130">
        <v>1269.6273834146341</v>
      </c>
      <c r="X130">
        <v>3.9774545454545453E-3</v>
      </c>
      <c r="Z130">
        <v>2001</v>
      </c>
      <c r="AA130">
        <v>502</v>
      </c>
      <c r="AB130">
        <v>2</v>
      </c>
      <c r="AC130">
        <v>1</v>
      </c>
      <c r="AD130">
        <v>55</v>
      </c>
      <c r="AE130">
        <v>0.21876000000000001</v>
      </c>
      <c r="AF130">
        <f t="shared" si="9"/>
        <v>1269.6273834146341</v>
      </c>
      <c r="AG130">
        <f t="shared" ref="AG130:AG136" si="15">AE130/AD130</f>
        <v>3.9774545454545453E-3</v>
      </c>
      <c r="AH130">
        <v>1.9059998989105225</v>
      </c>
      <c r="AI130">
        <v>18.893264634146341</v>
      </c>
      <c r="AJ130">
        <f t="shared" si="10"/>
        <v>1.2696273834146341</v>
      </c>
    </row>
    <row r="131" spans="3:36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W131">
        <v>2003.5276799999999</v>
      </c>
      <c r="X131">
        <v>7.7832727272727272E-3</v>
      </c>
      <c r="Z131">
        <v>2001</v>
      </c>
      <c r="AA131">
        <v>502</v>
      </c>
      <c r="AB131">
        <v>2</v>
      </c>
      <c r="AC131">
        <v>2</v>
      </c>
      <c r="AD131">
        <v>55</v>
      </c>
      <c r="AE131">
        <v>0.42808000000000002</v>
      </c>
      <c r="AF131">
        <f t="shared" si="9"/>
        <v>2003.5276799999999</v>
      </c>
      <c r="AG131">
        <f t="shared" si="15"/>
        <v>7.7832727272727272E-3</v>
      </c>
      <c r="AH131">
        <v>1.9390844106674194</v>
      </c>
      <c r="AI131">
        <v>29.814399999999996</v>
      </c>
      <c r="AJ131">
        <f t="shared" si="10"/>
        <v>2.0035276799999999</v>
      </c>
    </row>
    <row r="132" spans="3:36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W132">
        <v>1619.9254290731712</v>
      </c>
      <c r="X132">
        <v>6.2225454545454546E-3</v>
      </c>
      <c r="Z132">
        <v>2001</v>
      </c>
      <c r="AA132">
        <v>502</v>
      </c>
      <c r="AB132">
        <v>2</v>
      </c>
      <c r="AC132">
        <v>3</v>
      </c>
      <c r="AD132">
        <v>55</v>
      </c>
      <c r="AE132">
        <v>0.34223999999999999</v>
      </c>
      <c r="AF132">
        <f t="shared" si="9"/>
        <v>1619.9254290731712</v>
      </c>
      <c r="AG132">
        <f t="shared" si="15"/>
        <v>6.2225454545454546E-3</v>
      </c>
      <c r="AH132" s="4">
        <v>2.3204684257507324</v>
      </c>
      <c r="AI132">
        <v>24.106033170731713</v>
      </c>
      <c r="AJ132">
        <f t="shared" si="10"/>
        <v>1.6199254290731713</v>
      </c>
    </row>
    <row r="133" spans="3:36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W133">
        <v>1548.0416546341464</v>
      </c>
      <c r="X133">
        <v>5.2959999999999995E-3</v>
      </c>
      <c r="Z133">
        <v>2001</v>
      </c>
      <c r="AA133">
        <v>502</v>
      </c>
      <c r="AB133">
        <v>2</v>
      </c>
      <c r="AC133">
        <v>4</v>
      </c>
      <c r="AD133">
        <v>55</v>
      </c>
      <c r="AE133">
        <v>0.29127999999999998</v>
      </c>
      <c r="AF133">
        <f t="shared" ref="AF133:AF196" si="16">AJ133*1000</f>
        <v>1548.0416546341464</v>
      </c>
      <c r="AG133">
        <f t="shared" si="15"/>
        <v>5.2959999999999995E-3</v>
      </c>
      <c r="AH133" s="4">
        <v>2.4736042022705078</v>
      </c>
      <c r="AI133">
        <v>23.036334146341463</v>
      </c>
      <c r="AJ133">
        <f t="shared" ref="AJ133:AJ196" si="17">AI133*60*1.12/1000</f>
        <v>1.5480416546341464</v>
      </c>
    </row>
    <row r="134" spans="3:36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W134">
        <v>1922.2454282926833</v>
      </c>
      <c r="X134">
        <v>6.1045454545454545E-3</v>
      </c>
      <c r="Z134">
        <v>2001</v>
      </c>
      <c r="AA134">
        <v>502</v>
      </c>
      <c r="AB134">
        <v>2</v>
      </c>
      <c r="AC134">
        <v>5</v>
      </c>
      <c r="AD134">
        <v>55</v>
      </c>
      <c r="AE134">
        <v>0.33574999999999999</v>
      </c>
      <c r="AF134">
        <f t="shared" si="16"/>
        <v>1922.2454282926833</v>
      </c>
      <c r="AG134">
        <f t="shared" si="15"/>
        <v>6.1045454545454545E-3</v>
      </c>
      <c r="AH134" s="4">
        <v>2.4157588481903076</v>
      </c>
      <c r="AI134">
        <v>28.604842682926833</v>
      </c>
      <c r="AJ134">
        <f t="shared" si="17"/>
        <v>1.9222454282926833</v>
      </c>
    </row>
    <row r="135" spans="3:36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W135">
        <v>1386.865404878049</v>
      </c>
      <c r="X135">
        <v>4.2007272727272726E-3</v>
      </c>
      <c r="Z135">
        <v>2001</v>
      </c>
      <c r="AA135">
        <v>502</v>
      </c>
      <c r="AB135">
        <v>2</v>
      </c>
      <c r="AC135">
        <v>6</v>
      </c>
      <c r="AD135">
        <v>55</v>
      </c>
      <c r="AE135">
        <v>0.23104</v>
      </c>
      <c r="AF135">
        <f t="shared" si="16"/>
        <v>1386.865404878049</v>
      </c>
      <c r="AG135">
        <f t="shared" si="15"/>
        <v>4.2007272727272726E-3</v>
      </c>
      <c r="AH135" s="4">
        <v>2.7410228252410889</v>
      </c>
      <c r="AI135">
        <v>20.63787804878049</v>
      </c>
      <c r="AJ135">
        <f t="shared" si="17"/>
        <v>1.3868654048780491</v>
      </c>
    </row>
    <row r="136" spans="3:36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W136">
        <v>564.74158829268299</v>
      </c>
      <c r="X136">
        <v>1.9076363636363635E-3</v>
      </c>
      <c r="Z136">
        <v>2001</v>
      </c>
      <c r="AA136">
        <v>502</v>
      </c>
      <c r="AB136">
        <v>2</v>
      </c>
      <c r="AC136">
        <v>7</v>
      </c>
      <c r="AD136">
        <v>55</v>
      </c>
      <c r="AE136">
        <v>0.10492</v>
      </c>
      <c r="AF136">
        <f t="shared" si="16"/>
        <v>564.74158829268299</v>
      </c>
      <c r="AG136">
        <f t="shared" si="15"/>
        <v>1.9076363636363635E-3</v>
      </c>
      <c r="AH136" s="4">
        <v>2.506397008895874</v>
      </c>
      <c r="AI136">
        <v>8.4038926829268288</v>
      </c>
      <c r="AJ136">
        <f t="shared" si="17"/>
        <v>0.56474158829268295</v>
      </c>
    </row>
    <row r="137" spans="3:36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W137">
        <v>1527.0512593170733</v>
      </c>
      <c r="Z137">
        <v>2001</v>
      </c>
      <c r="AA137">
        <v>502</v>
      </c>
      <c r="AB137">
        <v>2</v>
      </c>
      <c r="AC137">
        <v>8</v>
      </c>
      <c r="AD137" t="s">
        <v>17</v>
      </c>
      <c r="AE137" t="s">
        <v>17</v>
      </c>
      <c r="AF137">
        <f t="shared" si="16"/>
        <v>1527.0512593170733</v>
      </c>
      <c r="AG137" t="s">
        <v>17</v>
      </c>
      <c r="AH137">
        <v>2.5476338863372803</v>
      </c>
      <c r="AI137">
        <v>22.72397707317073</v>
      </c>
      <c r="AJ137">
        <f t="shared" si="17"/>
        <v>1.5270512593170733</v>
      </c>
    </row>
    <row r="138" spans="3:36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W138">
        <v>1238.3083808780489</v>
      </c>
      <c r="Z138">
        <v>2001</v>
      </c>
      <c r="AA138">
        <v>502</v>
      </c>
      <c r="AB138">
        <v>2</v>
      </c>
      <c r="AC138">
        <v>9</v>
      </c>
      <c r="AD138" t="s">
        <v>17</v>
      </c>
      <c r="AE138" t="s">
        <v>17</v>
      </c>
      <c r="AF138">
        <f t="shared" si="16"/>
        <v>1238.3083808780489</v>
      </c>
      <c r="AG138" t="s">
        <v>17</v>
      </c>
      <c r="AH138">
        <v>2.4127006530761719</v>
      </c>
      <c r="AI138">
        <v>18.427208048780486</v>
      </c>
      <c r="AJ138">
        <f t="shared" si="17"/>
        <v>1.2383083808780488</v>
      </c>
    </row>
    <row r="139" spans="3:36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W139">
        <v>1956.8823570731709</v>
      </c>
      <c r="Z139">
        <v>2001</v>
      </c>
      <c r="AA139">
        <v>502</v>
      </c>
      <c r="AB139">
        <v>2</v>
      </c>
      <c r="AC139">
        <v>10</v>
      </c>
      <c r="AD139" t="s">
        <v>17</v>
      </c>
      <c r="AE139" t="s">
        <v>17</v>
      </c>
      <c r="AF139">
        <f t="shared" si="16"/>
        <v>1956.8823570731709</v>
      </c>
      <c r="AG139" t="s">
        <v>17</v>
      </c>
      <c r="AH139">
        <v>2.2262308597564697</v>
      </c>
      <c r="AI139">
        <v>29.120273170731707</v>
      </c>
      <c r="AJ139">
        <f t="shared" si="17"/>
        <v>1.9568823570731708</v>
      </c>
    </row>
    <row r="140" spans="3:36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W140">
        <v>2196.1339925853658</v>
      </c>
      <c r="Z140">
        <v>2001</v>
      </c>
      <c r="AA140">
        <v>502</v>
      </c>
      <c r="AB140">
        <v>2</v>
      </c>
      <c r="AC140">
        <v>11</v>
      </c>
      <c r="AD140" t="s">
        <v>17</v>
      </c>
      <c r="AE140" t="s">
        <v>17</v>
      </c>
      <c r="AF140">
        <f t="shared" si="16"/>
        <v>2196.1339925853658</v>
      </c>
      <c r="AG140" t="s">
        <v>17</v>
      </c>
      <c r="AH140">
        <v>2.1784656047821045</v>
      </c>
      <c r="AI140">
        <v>32.68056536585366</v>
      </c>
      <c r="AJ140">
        <f t="shared" si="17"/>
        <v>2.196133992585366</v>
      </c>
    </row>
    <row r="141" spans="3:36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W141">
        <v>1061.6392202926829</v>
      </c>
      <c r="Z141">
        <v>2001</v>
      </c>
      <c r="AA141">
        <v>502</v>
      </c>
      <c r="AB141">
        <v>2</v>
      </c>
      <c r="AC141">
        <v>12</v>
      </c>
      <c r="AD141" t="s">
        <v>17</v>
      </c>
      <c r="AE141" t="s">
        <v>17</v>
      </c>
      <c r="AF141">
        <f t="shared" si="16"/>
        <v>1061.6392202926829</v>
      </c>
      <c r="AG141" t="s">
        <v>17</v>
      </c>
      <c r="AH141">
        <v>2.3331050872802734</v>
      </c>
      <c r="AI141">
        <v>15.798202682926826</v>
      </c>
      <c r="AJ141">
        <f t="shared" si="17"/>
        <v>1.061639220292683</v>
      </c>
    </row>
    <row r="142" spans="3:36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W142">
        <v>1757.3208936585365</v>
      </c>
      <c r="Z142">
        <v>2001</v>
      </c>
      <c r="AA142">
        <v>502</v>
      </c>
      <c r="AB142">
        <v>2</v>
      </c>
      <c r="AC142">
        <v>13</v>
      </c>
      <c r="AD142" t="s">
        <v>17</v>
      </c>
      <c r="AE142" t="s">
        <v>17</v>
      </c>
      <c r="AF142">
        <f t="shared" si="16"/>
        <v>1757.3208936585365</v>
      </c>
      <c r="AG142" t="s">
        <v>17</v>
      </c>
      <c r="AH142">
        <v>2.5702559947967529</v>
      </c>
      <c r="AI142">
        <v>26.150608536585363</v>
      </c>
      <c r="AJ142">
        <f t="shared" si="17"/>
        <v>1.7573208936585365</v>
      </c>
    </row>
    <row r="143" spans="3:36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W143">
        <v>1749.1996097560975</v>
      </c>
      <c r="Z143">
        <v>2001</v>
      </c>
      <c r="AA143">
        <v>502</v>
      </c>
      <c r="AB143">
        <v>2</v>
      </c>
      <c r="AC143">
        <v>14</v>
      </c>
      <c r="AD143" t="s">
        <v>17</v>
      </c>
      <c r="AE143" t="s">
        <v>17</v>
      </c>
      <c r="AF143">
        <f t="shared" si="16"/>
        <v>1749.1996097560975</v>
      </c>
      <c r="AG143" t="s">
        <v>17</v>
      </c>
      <c r="AH143">
        <v>2.3002283573150635</v>
      </c>
      <c r="AI143">
        <v>26.02975609756097</v>
      </c>
      <c r="AJ143">
        <f t="shared" si="17"/>
        <v>1.7491996097560976</v>
      </c>
    </row>
    <row r="144" spans="3:36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W144">
        <v>1092.000327804878</v>
      </c>
      <c r="X144">
        <v>3.5279999999999999E-3</v>
      </c>
      <c r="Z144">
        <v>2001</v>
      </c>
      <c r="AA144">
        <v>502</v>
      </c>
      <c r="AB144">
        <v>3</v>
      </c>
      <c r="AC144">
        <v>1</v>
      </c>
      <c r="AD144">
        <v>55</v>
      </c>
      <c r="AE144">
        <v>0.19403999999999999</v>
      </c>
      <c r="AF144">
        <f t="shared" si="16"/>
        <v>1092.000327804878</v>
      </c>
      <c r="AG144">
        <f t="shared" ref="AG144:AG150" si="18">AE144/AD144</f>
        <v>3.5279999999999999E-3</v>
      </c>
      <c r="AH144">
        <v>2.5285003185272217</v>
      </c>
      <c r="AI144">
        <v>16.250004878048777</v>
      </c>
      <c r="AJ144">
        <f t="shared" si="17"/>
        <v>1.092000327804878</v>
      </c>
    </row>
    <row r="145" spans="3:36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W145">
        <v>1929.2005791219513</v>
      </c>
      <c r="X145">
        <v>6.9858181818181816E-3</v>
      </c>
      <c r="Z145">
        <v>2001</v>
      </c>
      <c r="AA145">
        <v>502</v>
      </c>
      <c r="AB145">
        <v>3</v>
      </c>
      <c r="AC145">
        <v>2</v>
      </c>
      <c r="AD145">
        <v>55</v>
      </c>
      <c r="AE145">
        <v>0.38422000000000001</v>
      </c>
      <c r="AF145">
        <f t="shared" si="16"/>
        <v>1929.2005791219513</v>
      </c>
      <c r="AG145">
        <f t="shared" si="18"/>
        <v>6.9858181818181816E-3</v>
      </c>
      <c r="AH145">
        <v>1.8582679033279419</v>
      </c>
      <c r="AI145">
        <v>28.708341951219509</v>
      </c>
      <c r="AJ145">
        <f t="shared" si="17"/>
        <v>1.9292005791219513</v>
      </c>
    </row>
    <row r="146" spans="3:36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W146">
        <v>1019.2003059512193</v>
      </c>
      <c r="X146">
        <v>3.5641818181818183E-3</v>
      </c>
      <c r="Z146">
        <v>2001</v>
      </c>
      <c r="AA146">
        <v>502</v>
      </c>
      <c r="AB146">
        <v>3</v>
      </c>
      <c r="AC146">
        <v>3</v>
      </c>
      <c r="AD146">
        <v>55</v>
      </c>
      <c r="AE146">
        <v>0.19603000000000001</v>
      </c>
      <c r="AF146">
        <f t="shared" si="16"/>
        <v>1019.2003059512193</v>
      </c>
      <c r="AG146">
        <f t="shared" si="18"/>
        <v>3.5641818181818183E-3</v>
      </c>
      <c r="AH146" s="4">
        <v>2.7043232917785645</v>
      </c>
      <c r="AI146">
        <v>15.166671219512192</v>
      </c>
      <c r="AJ146">
        <f t="shared" si="17"/>
        <v>1.0192003059512194</v>
      </c>
    </row>
    <row r="147" spans="3:36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W147">
        <v>1448.0873912195127</v>
      </c>
      <c r="X147">
        <v>4.9607272727272729E-3</v>
      </c>
      <c r="Z147">
        <v>2001</v>
      </c>
      <c r="AA147">
        <v>502</v>
      </c>
      <c r="AB147">
        <v>3</v>
      </c>
      <c r="AC147">
        <v>4</v>
      </c>
      <c r="AD147">
        <v>55</v>
      </c>
      <c r="AE147">
        <v>0.27284000000000003</v>
      </c>
      <c r="AF147">
        <f t="shared" si="16"/>
        <v>1448.0873912195127</v>
      </c>
      <c r="AG147">
        <f t="shared" si="18"/>
        <v>4.9607272727272729E-3</v>
      </c>
      <c r="AH147" s="4">
        <v>2.4195446968078613</v>
      </c>
      <c r="AI147">
        <v>21.548919512195127</v>
      </c>
      <c r="AJ147">
        <f t="shared" si="17"/>
        <v>1.4480873912195127</v>
      </c>
    </row>
    <row r="148" spans="3:36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W148">
        <v>2124.6528117073176</v>
      </c>
      <c r="X148">
        <v>6.7285454545454549E-3</v>
      </c>
      <c r="Z148">
        <v>2001</v>
      </c>
      <c r="AA148">
        <v>502</v>
      </c>
      <c r="AB148">
        <v>3</v>
      </c>
      <c r="AC148">
        <v>5</v>
      </c>
      <c r="AD148">
        <v>55</v>
      </c>
      <c r="AE148">
        <v>0.37007000000000001</v>
      </c>
      <c r="AF148">
        <f t="shared" si="16"/>
        <v>2124.6528117073176</v>
      </c>
      <c r="AG148">
        <f t="shared" si="18"/>
        <v>6.7285454545454549E-3</v>
      </c>
      <c r="AH148" s="4">
        <v>2.4616053104400635</v>
      </c>
      <c r="AI148">
        <v>31.616857317073176</v>
      </c>
      <c r="AJ148">
        <f t="shared" si="17"/>
        <v>2.1246528117073176</v>
      </c>
    </row>
    <row r="149" spans="3:36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W149">
        <v>1775.3959562926832</v>
      </c>
      <c r="X149">
        <v>5.3830909090909094E-3</v>
      </c>
      <c r="Z149">
        <v>2001</v>
      </c>
      <c r="AA149">
        <v>502</v>
      </c>
      <c r="AB149">
        <v>3</v>
      </c>
      <c r="AC149">
        <v>6</v>
      </c>
      <c r="AD149">
        <v>55</v>
      </c>
      <c r="AE149">
        <v>0.29607</v>
      </c>
      <c r="AF149">
        <f t="shared" si="16"/>
        <v>1775.3959562926832</v>
      </c>
      <c r="AG149">
        <f t="shared" si="18"/>
        <v>5.3830909090909094E-3</v>
      </c>
      <c r="AH149" s="4">
        <v>2.7018177509307861</v>
      </c>
      <c r="AI149">
        <v>26.41958268292683</v>
      </c>
      <c r="AJ149">
        <f t="shared" si="17"/>
        <v>1.7753959562926831</v>
      </c>
    </row>
    <row r="150" spans="3:36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W150">
        <v>1366.8329045853661</v>
      </c>
      <c r="X150">
        <v>5.980727272727273E-3</v>
      </c>
      <c r="Z150">
        <v>2001</v>
      </c>
      <c r="AA150">
        <v>502</v>
      </c>
      <c r="AB150">
        <v>3</v>
      </c>
      <c r="AC150">
        <v>7</v>
      </c>
      <c r="AD150">
        <v>55</v>
      </c>
      <c r="AE150">
        <v>0.32894000000000001</v>
      </c>
      <c r="AF150">
        <f t="shared" si="16"/>
        <v>1366.8329045853661</v>
      </c>
      <c r="AG150">
        <f t="shared" si="18"/>
        <v>5.980727272727273E-3</v>
      </c>
      <c r="AH150" s="4">
        <v>2.7302510738372803</v>
      </c>
      <c r="AI150">
        <v>20.339775365853662</v>
      </c>
      <c r="AJ150">
        <f t="shared" si="17"/>
        <v>1.3668329045853662</v>
      </c>
    </row>
    <row r="151" spans="3:36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W151">
        <v>1574.2796487804876</v>
      </c>
      <c r="Z151">
        <v>2001</v>
      </c>
      <c r="AA151">
        <v>502</v>
      </c>
      <c r="AB151">
        <v>3</v>
      </c>
      <c r="AC151">
        <v>8</v>
      </c>
      <c r="AD151" t="s">
        <v>17</v>
      </c>
      <c r="AE151" t="s">
        <v>17</v>
      </c>
      <c r="AF151">
        <f t="shared" si="16"/>
        <v>1574.2796487804876</v>
      </c>
      <c r="AG151" t="s">
        <v>17</v>
      </c>
      <c r="AH151">
        <v>2.2809088230133057</v>
      </c>
      <c r="AI151">
        <v>23.426780487804873</v>
      </c>
      <c r="AJ151">
        <f t="shared" si="17"/>
        <v>1.5742796487804875</v>
      </c>
    </row>
    <row r="152" spans="3:36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W152">
        <v>1944.6518423414634</v>
      </c>
      <c r="Z152">
        <v>2001</v>
      </c>
      <c r="AA152">
        <v>502</v>
      </c>
      <c r="AB152">
        <v>3</v>
      </c>
      <c r="AC152">
        <v>9</v>
      </c>
      <c r="AD152" t="s">
        <v>17</v>
      </c>
      <c r="AE152" t="s">
        <v>17</v>
      </c>
      <c r="AF152">
        <f t="shared" si="16"/>
        <v>1944.6518423414634</v>
      </c>
      <c r="AG152" t="s">
        <v>17</v>
      </c>
      <c r="AH152">
        <v>2.4612185955047607</v>
      </c>
      <c r="AI152">
        <v>28.938271463414633</v>
      </c>
      <c r="AJ152">
        <f t="shared" si="17"/>
        <v>1.9446518423414634</v>
      </c>
    </row>
    <row r="153" spans="3:36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W153">
        <v>2022.6161678048782</v>
      </c>
      <c r="Z153">
        <v>2001</v>
      </c>
      <c r="AA153">
        <v>502</v>
      </c>
      <c r="AB153">
        <v>3</v>
      </c>
      <c r="AC153">
        <v>10</v>
      </c>
      <c r="AD153" t="s">
        <v>17</v>
      </c>
      <c r="AE153" t="s">
        <v>17</v>
      </c>
      <c r="AF153">
        <f t="shared" si="16"/>
        <v>2022.6161678048782</v>
      </c>
      <c r="AG153" t="s">
        <v>17</v>
      </c>
      <c r="AH153">
        <v>2.4558348655700684</v>
      </c>
      <c r="AI153">
        <v>30.098454878048777</v>
      </c>
      <c r="AJ153">
        <f t="shared" si="17"/>
        <v>2.0226161678048782</v>
      </c>
    </row>
    <row r="154" spans="3:36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W154">
        <v>1832.133883317073</v>
      </c>
      <c r="Z154">
        <v>2001</v>
      </c>
      <c r="AA154">
        <v>502</v>
      </c>
      <c r="AB154">
        <v>3</v>
      </c>
      <c r="AC154">
        <v>11</v>
      </c>
      <c r="AD154" t="s">
        <v>17</v>
      </c>
      <c r="AE154" t="s">
        <v>17</v>
      </c>
      <c r="AF154">
        <f t="shared" si="16"/>
        <v>1832.133883317073</v>
      </c>
      <c r="AG154" t="s">
        <v>17</v>
      </c>
      <c r="AH154">
        <v>2.6301701068878174</v>
      </c>
      <c r="AI154">
        <v>27.263897073170725</v>
      </c>
      <c r="AJ154">
        <f t="shared" si="17"/>
        <v>1.8321338833170731</v>
      </c>
    </row>
    <row r="155" spans="3:36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W155">
        <v>2339.054706731707</v>
      </c>
      <c r="Z155">
        <v>2001</v>
      </c>
      <c r="AA155">
        <v>502</v>
      </c>
      <c r="AB155">
        <v>3</v>
      </c>
      <c r="AC155">
        <v>12</v>
      </c>
      <c r="AD155" t="s">
        <v>17</v>
      </c>
      <c r="AE155" t="s">
        <v>17</v>
      </c>
      <c r="AF155">
        <f t="shared" si="16"/>
        <v>2339.054706731707</v>
      </c>
      <c r="AG155" t="s">
        <v>17</v>
      </c>
      <c r="AH155">
        <v>2.0152280330657959</v>
      </c>
      <c r="AI155">
        <v>34.807361707317071</v>
      </c>
      <c r="AJ155">
        <f t="shared" si="17"/>
        <v>2.3390547067317069</v>
      </c>
    </row>
    <row r="156" spans="3:36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W156">
        <v>1998.9742079999999</v>
      </c>
      <c r="Z156">
        <v>2001</v>
      </c>
      <c r="AA156">
        <v>502</v>
      </c>
      <c r="AB156">
        <v>3</v>
      </c>
      <c r="AC156">
        <v>13</v>
      </c>
      <c r="AD156" t="s">
        <v>17</v>
      </c>
      <c r="AE156" t="s">
        <v>17</v>
      </c>
      <c r="AF156">
        <f t="shared" si="16"/>
        <v>1998.9742079999999</v>
      </c>
      <c r="AG156" t="s">
        <v>17</v>
      </c>
      <c r="AH156">
        <v>2.5533089637756348</v>
      </c>
      <c r="AI156">
        <v>29.746639999999996</v>
      </c>
      <c r="AJ156">
        <f t="shared" si="17"/>
        <v>1.9989742079999999</v>
      </c>
    </row>
    <row r="157" spans="3:36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W157">
        <v>1894.0361139512195</v>
      </c>
      <c r="Z157">
        <v>2001</v>
      </c>
      <c r="AA157">
        <v>502</v>
      </c>
      <c r="AB157">
        <v>3</v>
      </c>
      <c r="AC157">
        <v>14</v>
      </c>
      <c r="AD157" t="s">
        <v>17</v>
      </c>
      <c r="AE157" t="s">
        <v>17</v>
      </c>
      <c r="AF157">
        <f t="shared" si="16"/>
        <v>1894.0361139512195</v>
      </c>
      <c r="AG157" t="s">
        <v>17</v>
      </c>
      <c r="AH157">
        <v>2.283851146697998</v>
      </c>
      <c r="AI157">
        <v>28.185061219512193</v>
      </c>
      <c r="AJ157">
        <f t="shared" si="17"/>
        <v>1.8940361139512194</v>
      </c>
    </row>
    <row r="158" spans="3:36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W158">
        <v>1319.2990993170736</v>
      </c>
      <c r="X158">
        <v>4.1718181818181819E-3</v>
      </c>
      <c r="Z158">
        <v>2001</v>
      </c>
      <c r="AA158">
        <v>502</v>
      </c>
      <c r="AB158">
        <v>4</v>
      </c>
      <c r="AC158">
        <v>1</v>
      </c>
      <c r="AD158">
        <v>55</v>
      </c>
      <c r="AE158">
        <v>0.22944999999999999</v>
      </c>
      <c r="AF158">
        <f t="shared" si="16"/>
        <v>1319.2990993170736</v>
      </c>
      <c r="AG158">
        <f t="shared" ref="AG158:AG164" si="19">AE158/AD158</f>
        <v>4.1718181818181819E-3</v>
      </c>
      <c r="AH158">
        <v>2.2555255889892578</v>
      </c>
      <c r="AI158">
        <v>19.632427073170735</v>
      </c>
      <c r="AJ158">
        <f t="shared" si="17"/>
        <v>1.3192990993170737</v>
      </c>
    </row>
    <row r="159" spans="3:36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W159">
        <v>1995.128745365854</v>
      </c>
      <c r="X159">
        <v>5.3680000000000004E-3</v>
      </c>
      <c r="Z159">
        <v>2001</v>
      </c>
      <c r="AA159">
        <v>502</v>
      </c>
      <c r="AB159">
        <v>4</v>
      </c>
      <c r="AC159">
        <v>2</v>
      </c>
      <c r="AD159">
        <v>55</v>
      </c>
      <c r="AE159">
        <v>0.29524</v>
      </c>
      <c r="AF159">
        <f t="shared" si="16"/>
        <v>1995.128745365854</v>
      </c>
      <c r="AG159">
        <f t="shared" si="19"/>
        <v>5.3680000000000004E-3</v>
      </c>
      <c r="AH159">
        <v>2.0128376483917236</v>
      </c>
      <c r="AI159">
        <v>29.689415853658538</v>
      </c>
      <c r="AJ159">
        <f t="shared" si="17"/>
        <v>1.9951287453658539</v>
      </c>
    </row>
    <row r="160" spans="3:36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X160">
        <v>4.223090909090909E-3</v>
      </c>
      <c r="Z160">
        <v>2001</v>
      </c>
      <c r="AA160">
        <v>502</v>
      </c>
      <c r="AB160">
        <v>4</v>
      </c>
      <c r="AC160">
        <v>3</v>
      </c>
      <c r="AD160">
        <v>55</v>
      </c>
      <c r="AE160">
        <v>0.23227</v>
      </c>
      <c r="AF160" t="e">
        <f t="shared" si="16"/>
        <v>#VALUE!</v>
      </c>
      <c r="AG160">
        <f t="shared" si="19"/>
        <v>4.223090909090909E-3</v>
      </c>
      <c r="AH160" s="4">
        <v>2.4653749465942383</v>
      </c>
      <c r="AI160" s="129" t="s">
        <v>17</v>
      </c>
      <c r="AJ160" s="129" t="s">
        <v>337</v>
      </c>
    </row>
    <row r="161" spans="3:36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W161">
        <v>1997.0861830243907</v>
      </c>
      <c r="X161">
        <v>4.6516363636363639E-3</v>
      </c>
      <c r="Z161">
        <v>2001</v>
      </c>
      <c r="AA161">
        <v>502</v>
      </c>
      <c r="AB161">
        <v>4</v>
      </c>
      <c r="AC161">
        <v>4</v>
      </c>
      <c r="AD161">
        <v>55</v>
      </c>
      <c r="AE161">
        <v>0.25584000000000001</v>
      </c>
      <c r="AF161">
        <f t="shared" si="16"/>
        <v>1997.0861830243907</v>
      </c>
      <c r="AG161">
        <f t="shared" si="19"/>
        <v>4.6516363636363639E-3</v>
      </c>
      <c r="AH161" s="4">
        <v>2.4275298118591309</v>
      </c>
      <c r="AI161">
        <v>29.718544390243906</v>
      </c>
      <c r="AJ161">
        <f t="shared" si="17"/>
        <v>1.9970861830243907</v>
      </c>
    </row>
    <row r="162" spans="3:36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W162">
        <v>1740.1620784390248</v>
      </c>
      <c r="X162">
        <v>5.5625454545454546E-3</v>
      </c>
      <c r="Z162">
        <v>2001</v>
      </c>
      <c r="AA162">
        <v>502</v>
      </c>
      <c r="AB162">
        <v>4</v>
      </c>
      <c r="AC162">
        <v>5</v>
      </c>
      <c r="AD162">
        <v>55</v>
      </c>
      <c r="AE162">
        <v>0.30593999999999999</v>
      </c>
      <c r="AF162">
        <f t="shared" si="16"/>
        <v>1740.1620784390248</v>
      </c>
      <c r="AG162">
        <f t="shared" si="19"/>
        <v>5.5625454545454546E-3</v>
      </c>
      <c r="AH162" s="4">
        <v>2.6154611110687256</v>
      </c>
      <c r="AI162">
        <v>25.895269024390245</v>
      </c>
      <c r="AJ162">
        <f t="shared" si="17"/>
        <v>1.7401620784390248</v>
      </c>
    </row>
    <row r="163" spans="3:36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W163">
        <v>1649.2453463414638</v>
      </c>
      <c r="X163">
        <v>3.635090909090909E-3</v>
      </c>
      <c r="Z163">
        <v>2001</v>
      </c>
      <c r="AA163">
        <v>502</v>
      </c>
      <c r="AB163">
        <v>4</v>
      </c>
      <c r="AC163">
        <v>6</v>
      </c>
      <c r="AD163">
        <v>55</v>
      </c>
      <c r="AE163">
        <v>0.19993</v>
      </c>
      <c r="AF163">
        <f t="shared" si="16"/>
        <v>1649.2453463414638</v>
      </c>
      <c r="AG163">
        <f t="shared" si="19"/>
        <v>3.635090909090909E-3</v>
      </c>
      <c r="AH163" s="4">
        <v>2.5392673015594482</v>
      </c>
      <c r="AI163">
        <v>24.542341463414637</v>
      </c>
      <c r="AJ163">
        <f t="shared" si="17"/>
        <v>1.6492453463414638</v>
      </c>
    </row>
    <row r="164" spans="3:36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W164">
        <v>1881.8888944390244</v>
      </c>
      <c r="X164">
        <v>5.4239999999999991E-3</v>
      </c>
      <c r="Z164">
        <v>2001</v>
      </c>
      <c r="AA164">
        <v>502</v>
      </c>
      <c r="AB164">
        <v>4</v>
      </c>
      <c r="AC164">
        <v>7</v>
      </c>
      <c r="AD164">
        <v>55</v>
      </c>
      <c r="AE164">
        <v>0.29831999999999997</v>
      </c>
      <c r="AF164">
        <f t="shared" si="16"/>
        <v>1881.8888944390244</v>
      </c>
      <c r="AG164">
        <f t="shared" si="19"/>
        <v>5.4239999999999991E-3</v>
      </c>
      <c r="AH164" s="4">
        <v>2.6466310024261475</v>
      </c>
      <c r="AI164">
        <v>28.004299024390242</v>
      </c>
      <c r="AJ164">
        <f t="shared" si="17"/>
        <v>1.8818888944390244</v>
      </c>
    </row>
    <row r="165" spans="3:36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W165">
        <v>1560.3276995121951</v>
      </c>
      <c r="Z165">
        <v>2001</v>
      </c>
      <c r="AA165">
        <v>502</v>
      </c>
      <c r="AB165">
        <v>4</v>
      </c>
      <c r="AC165">
        <v>8</v>
      </c>
      <c r="AD165" t="s">
        <v>17</v>
      </c>
      <c r="AE165" t="s">
        <v>17</v>
      </c>
      <c r="AF165">
        <f t="shared" si="16"/>
        <v>1560.3276995121951</v>
      </c>
      <c r="AG165" t="s">
        <v>17</v>
      </c>
      <c r="AH165">
        <v>2.3297531604766846</v>
      </c>
      <c r="AI165">
        <v>23.21916219512195</v>
      </c>
      <c r="AJ165">
        <f t="shared" si="17"/>
        <v>1.5603276995121951</v>
      </c>
    </row>
    <row r="166" spans="3:36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W166">
        <v>1651.1194887804879</v>
      </c>
      <c r="Z166">
        <v>2001</v>
      </c>
      <c r="AA166">
        <v>502</v>
      </c>
      <c r="AB166">
        <v>4</v>
      </c>
      <c r="AC166">
        <v>9</v>
      </c>
      <c r="AD166" t="s">
        <v>17</v>
      </c>
      <c r="AE166" t="s">
        <v>17</v>
      </c>
      <c r="AF166">
        <f t="shared" si="16"/>
        <v>1651.1194887804879</v>
      </c>
      <c r="AG166" t="s">
        <v>17</v>
      </c>
      <c r="AH166">
        <v>2.316577672958374</v>
      </c>
      <c r="AI166">
        <v>24.570230487804874</v>
      </c>
      <c r="AJ166">
        <f t="shared" si="17"/>
        <v>1.6511194887804879</v>
      </c>
    </row>
    <row r="167" spans="3:36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W167">
        <v>2279.3181518048777</v>
      </c>
      <c r="Z167">
        <v>2001</v>
      </c>
      <c r="AA167">
        <v>502</v>
      </c>
      <c r="AB167">
        <v>4</v>
      </c>
      <c r="AC167">
        <v>10</v>
      </c>
      <c r="AD167" t="s">
        <v>17</v>
      </c>
      <c r="AE167" t="s">
        <v>17</v>
      </c>
      <c r="AF167">
        <f t="shared" si="16"/>
        <v>2279.3181518048777</v>
      </c>
      <c r="AG167" t="s">
        <v>17</v>
      </c>
      <c r="AH167">
        <v>2.2817764282226563</v>
      </c>
      <c r="AI167">
        <v>33.918424878048775</v>
      </c>
      <c r="AJ167">
        <f t="shared" si="17"/>
        <v>2.279318151804878</v>
      </c>
    </row>
    <row r="168" spans="3:36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W168">
        <v>1970.7648936585363</v>
      </c>
      <c r="Z168">
        <v>2001</v>
      </c>
      <c r="AA168">
        <v>502</v>
      </c>
      <c r="AB168">
        <v>4</v>
      </c>
      <c r="AC168">
        <v>11</v>
      </c>
      <c r="AD168" t="s">
        <v>17</v>
      </c>
      <c r="AE168" t="s">
        <v>17</v>
      </c>
      <c r="AF168">
        <f t="shared" si="16"/>
        <v>1970.7648936585363</v>
      </c>
      <c r="AG168" t="s">
        <v>17</v>
      </c>
      <c r="AH168">
        <v>2.2143385410308838</v>
      </c>
      <c r="AI168">
        <v>29.326858536585359</v>
      </c>
      <c r="AJ168">
        <f t="shared" si="17"/>
        <v>1.9707648936585362</v>
      </c>
    </row>
    <row r="169" spans="3:36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W169">
        <v>1873.3927820487804</v>
      </c>
      <c r="Z169">
        <v>2001</v>
      </c>
      <c r="AA169">
        <v>502</v>
      </c>
      <c r="AB169">
        <v>4</v>
      </c>
      <c r="AC169">
        <v>12</v>
      </c>
      <c r="AD169" t="s">
        <v>17</v>
      </c>
      <c r="AE169" t="s">
        <v>17</v>
      </c>
      <c r="AF169">
        <f t="shared" si="16"/>
        <v>1873.3927820487804</v>
      </c>
      <c r="AG169" t="s">
        <v>17</v>
      </c>
      <c r="AH169">
        <v>2.4478564262390137</v>
      </c>
      <c r="AI169">
        <v>27.877868780487802</v>
      </c>
      <c r="AJ169">
        <f t="shared" si="17"/>
        <v>1.8733927820487803</v>
      </c>
    </row>
    <row r="170" spans="3:36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W170">
        <v>1872.0600585365853</v>
      </c>
      <c r="Z170">
        <v>2001</v>
      </c>
      <c r="AA170">
        <v>502</v>
      </c>
      <c r="AB170">
        <v>4</v>
      </c>
      <c r="AC170">
        <v>13</v>
      </c>
      <c r="AD170" t="s">
        <v>17</v>
      </c>
      <c r="AE170" t="s">
        <v>17</v>
      </c>
      <c r="AF170">
        <f t="shared" si="16"/>
        <v>1872.0600585365853</v>
      </c>
      <c r="AG170" t="s">
        <v>17</v>
      </c>
      <c r="AH170">
        <v>2.3527202606201172</v>
      </c>
      <c r="AI170">
        <v>27.858036585365848</v>
      </c>
      <c r="AJ170">
        <f t="shared" si="17"/>
        <v>1.8720600585365852</v>
      </c>
    </row>
    <row r="171" spans="3:36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W171">
        <v>1976.2068479999996</v>
      </c>
      <c r="Z171">
        <v>2001</v>
      </c>
      <c r="AA171">
        <v>502</v>
      </c>
      <c r="AB171">
        <v>4</v>
      </c>
      <c r="AC171">
        <v>14</v>
      </c>
      <c r="AD171" t="s">
        <v>17</v>
      </c>
      <c r="AE171" t="s">
        <v>17</v>
      </c>
      <c r="AF171">
        <f t="shared" si="16"/>
        <v>1976.2068479999996</v>
      </c>
      <c r="AG171" t="s">
        <v>17</v>
      </c>
      <c r="AH171">
        <v>2.1864137649536133</v>
      </c>
      <c r="AI171">
        <v>29.40783999999999</v>
      </c>
      <c r="AJ171">
        <f t="shared" si="17"/>
        <v>1.9762068479999997</v>
      </c>
    </row>
    <row r="172" spans="3:36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W172">
        <v>2113.4773697560981</v>
      </c>
      <c r="X172">
        <v>3.5283582702702711E-3</v>
      </c>
      <c r="Z172">
        <v>2002</v>
      </c>
      <c r="AA172">
        <v>502</v>
      </c>
      <c r="AB172">
        <v>1</v>
      </c>
      <c r="AC172">
        <v>1</v>
      </c>
      <c r="AD172">
        <v>74</v>
      </c>
      <c r="AE172">
        <v>0.26109851200000006</v>
      </c>
      <c r="AF172">
        <f t="shared" si="16"/>
        <v>2113.4773697560981</v>
      </c>
      <c r="AG172">
        <f t="shared" ref="AG172:AG178" si="20">AE172/AD172</f>
        <v>3.5283582702702711E-3</v>
      </c>
      <c r="AH172">
        <v>1.9719483852386475</v>
      </c>
      <c r="AI172">
        <v>31.45055609756098</v>
      </c>
      <c r="AJ172">
        <f t="shared" si="17"/>
        <v>2.1134773697560982</v>
      </c>
    </row>
    <row r="173" spans="3:36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W173">
        <v>2174.3522926829269</v>
      </c>
      <c r="X173">
        <v>1.9152423243243252E-3</v>
      </c>
      <c r="Z173">
        <v>2002</v>
      </c>
      <c r="AA173">
        <v>502</v>
      </c>
      <c r="AB173">
        <v>1</v>
      </c>
      <c r="AC173">
        <v>2</v>
      </c>
      <c r="AD173">
        <v>74</v>
      </c>
      <c r="AE173">
        <v>0.14172793200000006</v>
      </c>
      <c r="AF173">
        <f t="shared" si="16"/>
        <v>2174.3522926829269</v>
      </c>
      <c r="AG173">
        <f t="shared" si="20"/>
        <v>1.9152423243243252E-3</v>
      </c>
      <c r="AH173">
        <v>1.8746379613876343</v>
      </c>
      <c r="AI173">
        <v>32.356432926829264</v>
      </c>
      <c r="AJ173">
        <f t="shared" si="17"/>
        <v>2.1743522926829271</v>
      </c>
    </row>
    <row r="174" spans="3:36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W174">
        <v>3552.9575882926815</v>
      </c>
      <c r="X174">
        <v>6.8697209189189177E-3</v>
      </c>
      <c r="Z174">
        <v>2002</v>
      </c>
      <c r="AA174">
        <v>502</v>
      </c>
      <c r="AB174">
        <v>1</v>
      </c>
      <c r="AC174">
        <v>3</v>
      </c>
      <c r="AD174">
        <v>74</v>
      </c>
      <c r="AE174">
        <v>0.50835934799999993</v>
      </c>
      <c r="AF174">
        <f t="shared" si="16"/>
        <v>3552.9575882926815</v>
      </c>
      <c r="AG174">
        <f t="shared" si="20"/>
        <v>6.8697209189189177E-3</v>
      </c>
      <c r="AH174">
        <v>1.9373047351837158</v>
      </c>
      <c r="AI174">
        <v>52.871392682926803</v>
      </c>
      <c r="AJ174">
        <f t="shared" si="17"/>
        <v>3.5529575882926814</v>
      </c>
    </row>
    <row r="175" spans="3:36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W175">
        <v>2901.9221525853668</v>
      </c>
      <c r="X175">
        <v>4.1007068648648646E-3</v>
      </c>
      <c r="Z175">
        <v>2002</v>
      </c>
      <c r="AA175">
        <v>502</v>
      </c>
      <c r="AB175">
        <v>1</v>
      </c>
      <c r="AC175">
        <v>4</v>
      </c>
      <c r="AD175">
        <v>74</v>
      </c>
      <c r="AE175">
        <v>0.30345230799999995</v>
      </c>
      <c r="AF175">
        <f t="shared" si="16"/>
        <v>2901.9221525853668</v>
      </c>
      <c r="AG175">
        <f t="shared" si="20"/>
        <v>4.1007068648648646E-3</v>
      </c>
      <c r="AH175">
        <v>2.0914719104766846</v>
      </c>
      <c r="AI175">
        <v>43.183365365853668</v>
      </c>
      <c r="AJ175">
        <f t="shared" si="17"/>
        <v>2.9019221525853669</v>
      </c>
    </row>
    <row r="176" spans="3:36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W176">
        <v>2798.0530138536592</v>
      </c>
      <c r="X176">
        <v>4.3357425405405412E-3</v>
      </c>
      <c r="Z176">
        <v>2002</v>
      </c>
      <c r="AA176">
        <v>502</v>
      </c>
      <c r="AB176">
        <v>1</v>
      </c>
      <c r="AC176">
        <v>5</v>
      </c>
      <c r="AD176">
        <v>74</v>
      </c>
      <c r="AE176">
        <v>0.32084494800000002</v>
      </c>
      <c r="AF176">
        <f t="shared" si="16"/>
        <v>2798.0530138536592</v>
      </c>
      <c r="AG176">
        <f t="shared" si="20"/>
        <v>4.3357425405405412E-3</v>
      </c>
      <c r="AH176">
        <v>2.5064704418182373</v>
      </c>
      <c r="AI176">
        <v>41.637693658536591</v>
      </c>
      <c r="AJ176">
        <f t="shared" si="17"/>
        <v>2.798053013853659</v>
      </c>
    </row>
    <row r="177" spans="3:36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W177">
        <v>3059.2251746341472</v>
      </c>
      <c r="X177">
        <v>7.7298045945945939E-3</v>
      </c>
      <c r="Z177">
        <v>2002</v>
      </c>
      <c r="AA177">
        <v>502</v>
      </c>
      <c r="AB177">
        <v>1</v>
      </c>
      <c r="AC177">
        <v>6</v>
      </c>
      <c r="AD177">
        <v>74</v>
      </c>
      <c r="AE177">
        <v>0.57200553999999992</v>
      </c>
      <c r="AF177">
        <f t="shared" si="16"/>
        <v>3059.2251746341472</v>
      </c>
      <c r="AG177">
        <f t="shared" si="20"/>
        <v>7.7298045945945939E-3</v>
      </c>
      <c r="AH177">
        <v>2.5266757011413574</v>
      </c>
      <c r="AI177">
        <v>45.524184146341469</v>
      </c>
      <c r="AJ177">
        <f t="shared" si="17"/>
        <v>3.0592251746341472</v>
      </c>
    </row>
    <row r="178" spans="3:36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W178">
        <v>3075.0929139512205</v>
      </c>
      <c r="X178">
        <v>4.9875992972972976E-3</v>
      </c>
      <c r="Z178">
        <v>2002</v>
      </c>
      <c r="AA178">
        <v>502</v>
      </c>
      <c r="AB178">
        <v>1</v>
      </c>
      <c r="AC178">
        <v>7</v>
      </c>
      <c r="AD178">
        <v>74</v>
      </c>
      <c r="AE178">
        <v>0.369082348</v>
      </c>
      <c r="AF178">
        <f t="shared" si="16"/>
        <v>3075.0929139512205</v>
      </c>
      <c r="AG178">
        <f t="shared" si="20"/>
        <v>4.9875992972972976E-3</v>
      </c>
      <c r="AH178">
        <v>2.6303417682647705</v>
      </c>
      <c r="AI178">
        <v>45.760311219512204</v>
      </c>
      <c r="AJ178">
        <f t="shared" si="17"/>
        <v>3.0750929139512206</v>
      </c>
    </row>
    <row r="179" spans="3:36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W179">
        <v>1791.7634669268293</v>
      </c>
      <c r="Z179">
        <v>2002</v>
      </c>
      <c r="AA179">
        <v>502</v>
      </c>
      <c r="AB179">
        <v>1</v>
      </c>
      <c r="AC179">
        <v>8</v>
      </c>
      <c r="AD179" t="s">
        <v>17</v>
      </c>
      <c r="AE179" t="s">
        <v>17</v>
      </c>
      <c r="AF179">
        <f t="shared" si="16"/>
        <v>1791.7634669268293</v>
      </c>
      <c r="AG179" t="s">
        <v>17</v>
      </c>
      <c r="AH179">
        <v>2.5030362606048584</v>
      </c>
      <c r="AI179">
        <v>26.663146829268289</v>
      </c>
      <c r="AJ179">
        <f t="shared" si="17"/>
        <v>1.7917634669268294</v>
      </c>
    </row>
    <row r="180" spans="3:36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W180">
        <v>2735.3594786341459</v>
      </c>
      <c r="Z180">
        <v>2002</v>
      </c>
      <c r="AA180">
        <v>502</v>
      </c>
      <c r="AB180">
        <v>1</v>
      </c>
      <c r="AC180">
        <v>9</v>
      </c>
      <c r="AD180" t="s">
        <v>17</v>
      </c>
      <c r="AE180" t="s">
        <v>17</v>
      </c>
      <c r="AF180">
        <f t="shared" si="16"/>
        <v>2735.3594786341459</v>
      </c>
      <c r="AG180" t="s">
        <v>17</v>
      </c>
      <c r="AH180">
        <v>2.5487105846405029</v>
      </c>
      <c r="AI180">
        <v>40.70475414634145</v>
      </c>
      <c r="AJ180">
        <f t="shared" si="17"/>
        <v>2.735359478634146</v>
      </c>
    </row>
    <row r="181" spans="3:36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W181">
        <v>3231.1603902439024</v>
      </c>
      <c r="Z181">
        <v>2002</v>
      </c>
      <c r="AA181">
        <v>502</v>
      </c>
      <c r="AB181">
        <v>1</v>
      </c>
      <c r="AC181">
        <v>10</v>
      </c>
      <c r="AD181" t="s">
        <v>17</v>
      </c>
      <c r="AE181" t="s">
        <v>17</v>
      </c>
      <c r="AF181">
        <f t="shared" si="16"/>
        <v>3231.1603902439024</v>
      </c>
      <c r="AG181" t="s">
        <v>17</v>
      </c>
      <c r="AH181">
        <v>2.5033195018768311</v>
      </c>
      <c r="AI181">
        <v>48.08274390243902</v>
      </c>
      <c r="AJ181">
        <f t="shared" si="17"/>
        <v>3.2311603902439026</v>
      </c>
    </row>
    <row r="182" spans="3:36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W182">
        <v>3343.5534064390245</v>
      </c>
      <c r="Z182">
        <v>2002</v>
      </c>
      <c r="AA182">
        <v>502</v>
      </c>
      <c r="AB182">
        <v>1</v>
      </c>
      <c r="AC182">
        <v>11</v>
      </c>
      <c r="AD182" t="s">
        <v>17</v>
      </c>
      <c r="AE182" t="s">
        <v>17</v>
      </c>
      <c r="AF182">
        <f t="shared" si="16"/>
        <v>3343.5534064390245</v>
      </c>
      <c r="AG182" t="s">
        <v>17</v>
      </c>
      <c r="AH182">
        <v>2.6516683101654053</v>
      </c>
      <c r="AI182">
        <v>49.755259024390242</v>
      </c>
      <c r="AJ182">
        <f t="shared" si="17"/>
        <v>3.3435534064390247</v>
      </c>
    </row>
    <row r="183" spans="3:36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W183">
        <v>3020.5623102439022</v>
      </c>
      <c r="Z183">
        <v>2002</v>
      </c>
      <c r="AA183">
        <v>502</v>
      </c>
      <c r="AB183">
        <v>1</v>
      </c>
      <c r="AC183">
        <v>12</v>
      </c>
      <c r="AD183" t="s">
        <v>17</v>
      </c>
      <c r="AE183" t="s">
        <v>17</v>
      </c>
      <c r="AF183">
        <f t="shared" si="16"/>
        <v>3020.5623102439022</v>
      </c>
      <c r="AG183" t="s">
        <v>17</v>
      </c>
      <c r="AH183">
        <v>2.459930419921875</v>
      </c>
      <c r="AI183">
        <v>44.948843902439016</v>
      </c>
      <c r="AJ183">
        <f t="shared" si="17"/>
        <v>3.0205623102439021</v>
      </c>
    </row>
    <row r="184" spans="3:36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W184">
        <v>3677.2062907317077</v>
      </c>
      <c r="Z184">
        <v>2002</v>
      </c>
      <c r="AA184">
        <v>502</v>
      </c>
      <c r="AB184">
        <v>1</v>
      </c>
      <c r="AC184">
        <v>13</v>
      </c>
      <c r="AD184" t="s">
        <v>17</v>
      </c>
      <c r="AE184" t="s">
        <v>17</v>
      </c>
      <c r="AF184">
        <f t="shared" si="16"/>
        <v>3677.2062907317077</v>
      </c>
      <c r="AG184" t="s">
        <v>17</v>
      </c>
      <c r="AH184">
        <v>2.7310118675231934</v>
      </c>
      <c r="AI184">
        <v>54.720331707317072</v>
      </c>
      <c r="AJ184">
        <f t="shared" si="17"/>
        <v>3.6772062907317076</v>
      </c>
    </row>
    <row r="185" spans="3:36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W185">
        <v>2951.7743414634147</v>
      </c>
      <c r="Z185">
        <v>2002</v>
      </c>
      <c r="AA185">
        <v>502</v>
      </c>
      <c r="AB185">
        <v>1</v>
      </c>
      <c r="AC185">
        <v>14</v>
      </c>
      <c r="AD185" t="s">
        <v>17</v>
      </c>
      <c r="AE185" t="s">
        <v>17</v>
      </c>
      <c r="AF185">
        <f t="shared" si="16"/>
        <v>2951.7743414634147</v>
      </c>
      <c r="AG185" t="s">
        <v>17</v>
      </c>
      <c r="AH185">
        <v>2.4157013893127441</v>
      </c>
      <c r="AI185">
        <v>43.925213414634143</v>
      </c>
      <c r="AJ185">
        <f t="shared" si="17"/>
        <v>2.9517743414634148</v>
      </c>
    </row>
    <row r="186" spans="3:36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W186">
        <v>1692.3228573658537</v>
      </c>
      <c r="X186">
        <v>4.4018463243243235E-3</v>
      </c>
      <c r="Z186">
        <v>2002</v>
      </c>
      <c r="AA186">
        <v>502</v>
      </c>
      <c r="AB186">
        <v>2</v>
      </c>
      <c r="AC186">
        <v>1</v>
      </c>
      <c r="AD186">
        <v>74</v>
      </c>
      <c r="AE186">
        <v>0.32573662799999997</v>
      </c>
      <c r="AF186">
        <f t="shared" si="16"/>
        <v>1692.3228573658537</v>
      </c>
      <c r="AG186">
        <f t="shared" ref="AG186:AG192" si="21">AE186/AD186</f>
        <v>4.4018463243243235E-3</v>
      </c>
      <c r="AH186">
        <v>2.0048251152038574</v>
      </c>
      <c r="AI186">
        <v>25.183375853658536</v>
      </c>
      <c r="AJ186">
        <f t="shared" si="17"/>
        <v>1.6923228573658537</v>
      </c>
    </row>
    <row r="187" spans="3:36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W187">
        <v>2561.9804792195118</v>
      </c>
      <c r="X187">
        <v>5.8480502162162164E-3</v>
      </c>
      <c r="Z187">
        <v>2002</v>
      </c>
      <c r="AA187">
        <v>502</v>
      </c>
      <c r="AB187">
        <v>2</v>
      </c>
      <c r="AC187">
        <v>2</v>
      </c>
      <c r="AD187">
        <v>74</v>
      </c>
      <c r="AE187">
        <v>0.43275571600000001</v>
      </c>
      <c r="AF187">
        <f t="shared" si="16"/>
        <v>2561.9804792195118</v>
      </c>
      <c r="AG187">
        <f t="shared" si="21"/>
        <v>5.8480502162162164E-3</v>
      </c>
      <c r="AH187">
        <v>1.750579833984375</v>
      </c>
      <c r="AI187">
        <v>38.124709512195111</v>
      </c>
      <c r="AJ187">
        <f t="shared" si="17"/>
        <v>2.5619804792195118</v>
      </c>
    </row>
    <row r="188" spans="3:36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W188">
        <v>3166.2178840975612</v>
      </c>
      <c r="X188">
        <v>5.3328079459459467E-3</v>
      </c>
      <c r="Z188">
        <v>2002</v>
      </c>
      <c r="AA188">
        <v>502</v>
      </c>
      <c r="AB188">
        <v>2</v>
      </c>
      <c r="AC188">
        <v>3</v>
      </c>
      <c r="AD188">
        <v>74</v>
      </c>
      <c r="AE188">
        <v>0.39462778800000003</v>
      </c>
      <c r="AF188">
        <f t="shared" si="16"/>
        <v>3166.2178840975612</v>
      </c>
      <c r="AG188">
        <f t="shared" si="21"/>
        <v>5.3328079459459467E-3</v>
      </c>
      <c r="AH188">
        <v>2.0401661396026611</v>
      </c>
      <c r="AI188">
        <v>47.116337560975609</v>
      </c>
      <c r="AJ188">
        <f t="shared" si="17"/>
        <v>3.166217884097561</v>
      </c>
    </row>
    <row r="189" spans="3:36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W189">
        <v>2500.6890801951222</v>
      </c>
      <c r="X189">
        <v>2.4629856216216214E-3</v>
      </c>
      <c r="Z189">
        <v>2002</v>
      </c>
      <c r="AA189">
        <v>502</v>
      </c>
      <c r="AB189">
        <v>2</v>
      </c>
      <c r="AC189">
        <v>4</v>
      </c>
      <c r="AD189">
        <v>74</v>
      </c>
      <c r="AE189">
        <v>0.18226093599999998</v>
      </c>
      <c r="AF189">
        <f t="shared" si="16"/>
        <v>2500.6890801951222</v>
      </c>
      <c r="AG189">
        <f t="shared" si="21"/>
        <v>2.4629856216216214E-3</v>
      </c>
      <c r="AH189">
        <v>2.4253149032592773</v>
      </c>
      <c r="AI189">
        <v>37.212635121951216</v>
      </c>
      <c r="AJ189">
        <f t="shared" si="17"/>
        <v>2.500689080195122</v>
      </c>
    </row>
    <row r="190" spans="3:36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W190">
        <v>3578.3626302439025</v>
      </c>
      <c r="X190">
        <v>6.3318931891891885E-3</v>
      </c>
      <c r="Z190">
        <v>2002</v>
      </c>
      <c r="AA190">
        <v>502</v>
      </c>
      <c r="AB190">
        <v>2</v>
      </c>
      <c r="AC190">
        <v>5</v>
      </c>
      <c r="AD190">
        <v>74</v>
      </c>
      <c r="AE190">
        <v>0.46856009599999998</v>
      </c>
      <c r="AF190">
        <f t="shared" si="16"/>
        <v>3578.3626302439025</v>
      </c>
      <c r="AG190">
        <f t="shared" si="21"/>
        <v>6.3318931891891885E-3</v>
      </c>
      <c r="AH190">
        <v>2.3660225868225098</v>
      </c>
      <c r="AI190">
        <v>53.249443902439019</v>
      </c>
      <c r="AJ190">
        <f t="shared" si="17"/>
        <v>3.5783626302439027</v>
      </c>
    </row>
    <row r="191" spans="3:36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W191">
        <v>3162.6361896585372</v>
      </c>
      <c r="X191">
        <v>2.252738864864864E-3</v>
      </c>
      <c r="Z191">
        <v>2002</v>
      </c>
      <c r="AA191">
        <v>502</v>
      </c>
      <c r="AB191">
        <v>2</v>
      </c>
      <c r="AC191">
        <v>6</v>
      </c>
      <c r="AD191">
        <v>74</v>
      </c>
      <c r="AE191">
        <v>0.16670267599999994</v>
      </c>
      <c r="AF191">
        <f t="shared" si="16"/>
        <v>3162.6361896585372</v>
      </c>
      <c r="AG191">
        <f t="shared" si="21"/>
        <v>2.252738864864864E-3</v>
      </c>
      <c r="AH191">
        <v>2.3906002044677734</v>
      </c>
      <c r="AI191">
        <v>47.063038536585374</v>
      </c>
      <c r="AJ191">
        <f t="shared" si="17"/>
        <v>3.1626361896585373</v>
      </c>
    </row>
    <row r="192" spans="3:36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W192">
        <v>2650.7870657560979</v>
      </c>
      <c r="X192">
        <v>4.6739735675675681E-3</v>
      </c>
      <c r="Z192">
        <v>2002</v>
      </c>
      <c r="AA192">
        <v>502</v>
      </c>
      <c r="AB192">
        <v>2</v>
      </c>
      <c r="AC192">
        <v>7</v>
      </c>
      <c r="AD192">
        <v>74</v>
      </c>
      <c r="AE192">
        <v>0.34587404400000005</v>
      </c>
      <c r="AF192">
        <f t="shared" si="16"/>
        <v>2650.7870657560979</v>
      </c>
      <c r="AG192">
        <f t="shared" si="21"/>
        <v>4.6739735675675681E-3</v>
      </c>
      <c r="AH192">
        <v>2.4016907215118408</v>
      </c>
      <c r="AI192">
        <v>39.446236097560977</v>
      </c>
      <c r="AJ192">
        <f t="shared" si="17"/>
        <v>2.6507870657560981</v>
      </c>
    </row>
    <row r="193" spans="3:36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W193">
        <v>2364.5291613658542</v>
      </c>
      <c r="Z193">
        <v>2002</v>
      </c>
      <c r="AA193">
        <v>502</v>
      </c>
      <c r="AB193">
        <v>2</v>
      </c>
      <c r="AC193">
        <v>8</v>
      </c>
      <c r="AD193" t="s">
        <v>17</v>
      </c>
      <c r="AE193" t="s">
        <v>17</v>
      </c>
      <c r="AF193">
        <f t="shared" si="16"/>
        <v>2364.5291613658542</v>
      </c>
      <c r="AG193" t="s">
        <v>17</v>
      </c>
      <c r="AH193">
        <v>2.4813487529754639</v>
      </c>
      <c r="AI193">
        <v>35.186445853658547</v>
      </c>
      <c r="AJ193">
        <f t="shared" si="17"/>
        <v>2.3645291613658541</v>
      </c>
    </row>
    <row r="194" spans="3:36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W194">
        <v>2660.2410731707314</v>
      </c>
      <c r="Z194">
        <v>2002</v>
      </c>
      <c r="AA194">
        <v>502</v>
      </c>
      <c r="AB194">
        <v>2</v>
      </c>
      <c r="AC194">
        <v>9</v>
      </c>
      <c r="AD194" t="s">
        <v>17</v>
      </c>
      <c r="AE194" t="s">
        <v>17</v>
      </c>
      <c r="AF194">
        <f t="shared" si="16"/>
        <v>2660.2410731707314</v>
      </c>
      <c r="AG194" t="s">
        <v>17</v>
      </c>
      <c r="AH194">
        <v>2.4799263477325439</v>
      </c>
      <c r="AI194">
        <v>39.586920731707309</v>
      </c>
      <c r="AJ194">
        <f t="shared" si="17"/>
        <v>2.6602410731707313</v>
      </c>
    </row>
    <row r="195" spans="3:36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W195">
        <v>3076.3006946341461</v>
      </c>
      <c r="Z195">
        <v>2002</v>
      </c>
      <c r="AA195">
        <v>502</v>
      </c>
      <c r="AB195">
        <v>2</v>
      </c>
      <c r="AC195">
        <v>10</v>
      </c>
      <c r="AD195" t="s">
        <v>17</v>
      </c>
      <c r="AE195" t="s">
        <v>17</v>
      </c>
      <c r="AF195">
        <f t="shared" si="16"/>
        <v>3076.3006946341461</v>
      </c>
      <c r="AG195" t="s">
        <v>17</v>
      </c>
      <c r="AH195">
        <v>2.5689821243286133</v>
      </c>
      <c r="AI195">
        <v>45.778284146341456</v>
      </c>
      <c r="AJ195">
        <f t="shared" si="17"/>
        <v>3.076300694634146</v>
      </c>
    </row>
    <row r="196" spans="3:36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W196">
        <v>3249.7629892682926</v>
      </c>
      <c r="Z196">
        <v>2002</v>
      </c>
      <c r="AA196">
        <v>502</v>
      </c>
      <c r="AB196">
        <v>2</v>
      </c>
      <c r="AC196">
        <v>11</v>
      </c>
      <c r="AD196" t="s">
        <v>17</v>
      </c>
      <c r="AE196" t="s">
        <v>17</v>
      </c>
      <c r="AF196">
        <f t="shared" si="16"/>
        <v>3249.7629892682926</v>
      </c>
      <c r="AG196" t="s">
        <v>17</v>
      </c>
      <c r="AH196">
        <v>2.4563968181610107</v>
      </c>
      <c r="AI196">
        <v>48.359568292682916</v>
      </c>
      <c r="AJ196">
        <f t="shared" si="17"/>
        <v>3.2497629892682927</v>
      </c>
    </row>
    <row r="197" spans="3:36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W197">
        <v>2852.5697350243904</v>
      </c>
      <c r="Z197">
        <v>2002</v>
      </c>
      <c r="AA197">
        <v>502</v>
      </c>
      <c r="AB197">
        <v>2</v>
      </c>
      <c r="AC197">
        <v>12</v>
      </c>
      <c r="AD197" t="s">
        <v>17</v>
      </c>
      <c r="AE197" t="s">
        <v>17</v>
      </c>
      <c r="AF197">
        <f t="shared" ref="AF197:AF260" si="22">AJ197*1000</f>
        <v>2852.5697350243904</v>
      </c>
      <c r="AG197" t="s">
        <v>17</v>
      </c>
      <c r="AH197">
        <v>2.4778900146484375</v>
      </c>
      <c r="AI197">
        <v>42.448954390243898</v>
      </c>
      <c r="AJ197">
        <f t="shared" ref="AJ197:AJ260" si="23">AI197*60*1.12/1000</f>
        <v>2.8525697350243906</v>
      </c>
    </row>
    <row r="198" spans="3:36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W198">
        <v>2464.5667200000003</v>
      </c>
      <c r="Z198">
        <v>2002</v>
      </c>
      <c r="AA198">
        <v>502</v>
      </c>
      <c r="AB198">
        <v>2</v>
      </c>
      <c r="AC198">
        <v>13</v>
      </c>
      <c r="AD198" t="s">
        <v>17</v>
      </c>
      <c r="AE198" t="s">
        <v>17</v>
      </c>
      <c r="AF198">
        <f t="shared" si="22"/>
        <v>2464.5667200000003</v>
      </c>
      <c r="AG198" t="s">
        <v>17</v>
      </c>
      <c r="AH198">
        <v>2.5899620056152344</v>
      </c>
      <c r="AI198">
        <v>36.6751</v>
      </c>
      <c r="AJ198">
        <f t="shared" si="23"/>
        <v>2.4645667200000001</v>
      </c>
    </row>
    <row r="199" spans="3:36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W199">
        <v>3157.1109400975606</v>
      </c>
      <c r="Z199">
        <v>2002</v>
      </c>
      <c r="AA199">
        <v>502</v>
      </c>
      <c r="AB199">
        <v>2</v>
      </c>
      <c r="AC199">
        <v>14</v>
      </c>
      <c r="AD199" t="s">
        <v>17</v>
      </c>
      <c r="AE199" t="s">
        <v>17</v>
      </c>
      <c r="AF199">
        <f t="shared" si="22"/>
        <v>3157.1109400975606</v>
      </c>
      <c r="AG199" t="s">
        <v>17</v>
      </c>
      <c r="AH199">
        <v>2.2398295402526855</v>
      </c>
      <c r="AI199">
        <v>46.980817560975602</v>
      </c>
      <c r="AJ199">
        <f t="shared" si="23"/>
        <v>3.1571109400975605</v>
      </c>
    </row>
    <row r="200" spans="3:36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W200">
        <v>2517.9589557073168</v>
      </c>
      <c r="X200">
        <v>4.2213462702702705E-3</v>
      </c>
      <c r="Z200">
        <v>2002</v>
      </c>
      <c r="AA200">
        <v>502</v>
      </c>
      <c r="AB200">
        <v>3</v>
      </c>
      <c r="AC200">
        <v>1</v>
      </c>
      <c r="AD200">
        <v>74</v>
      </c>
      <c r="AE200">
        <v>0.31237962400000002</v>
      </c>
      <c r="AF200">
        <f t="shared" si="22"/>
        <v>2517.9589557073168</v>
      </c>
      <c r="AG200">
        <f t="shared" ref="AG200:AG206" si="24">AE200/AD200</f>
        <v>4.2213462702702705E-3</v>
      </c>
      <c r="AH200">
        <v>1.8836150169372559</v>
      </c>
      <c r="AI200">
        <v>37.469627317073169</v>
      </c>
      <c r="AJ200">
        <f t="shared" si="23"/>
        <v>2.517958955707317</v>
      </c>
    </row>
    <row r="201" spans="3:36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W201">
        <v>2599.5049756097555</v>
      </c>
      <c r="X201">
        <v>6.1717751351351357E-3</v>
      </c>
      <c r="Z201">
        <v>2002</v>
      </c>
      <c r="AA201">
        <v>502</v>
      </c>
      <c r="AB201">
        <v>3</v>
      </c>
      <c r="AC201">
        <v>2</v>
      </c>
      <c r="AD201">
        <v>74</v>
      </c>
      <c r="AE201">
        <v>0.45671136000000007</v>
      </c>
      <c r="AF201">
        <f t="shared" si="22"/>
        <v>2599.5049756097555</v>
      </c>
      <c r="AG201">
        <f t="shared" si="24"/>
        <v>6.1717751351351357E-3</v>
      </c>
      <c r="AH201">
        <v>1.8406641483306885</v>
      </c>
      <c r="AI201">
        <v>38.683109756097551</v>
      </c>
      <c r="AJ201">
        <f t="shared" si="23"/>
        <v>2.5995049756097557</v>
      </c>
    </row>
    <row r="202" spans="3:36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W202">
        <v>2834.8695008780492</v>
      </c>
      <c r="X202">
        <v>7.2116243783783788E-3</v>
      </c>
      <c r="Z202">
        <v>2002</v>
      </c>
      <c r="AA202">
        <v>502</v>
      </c>
      <c r="AB202">
        <v>3</v>
      </c>
      <c r="AC202">
        <v>3</v>
      </c>
      <c r="AD202">
        <v>74</v>
      </c>
      <c r="AE202">
        <v>0.53366020400000003</v>
      </c>
      <c r="AF202">
        <f t="shared" si="22"/>
        <v>2834.8695008780492</v>
      </c>
      <c r="AG202">
        <f t="shared" si="24"/>
        <v>7.2116243783783788E-3</v>
      </c>
      <c r="AH202">
        <v>2.0725944042205811</v>
      </c>
      <c r="AI202">
        <v>42.185558048780493</v>
      </c>
      <c r="AJ202">
        <f t="shared" si="23"/>
        <v>2.8348695008780491</v>
      </c>
    </row>
    <row r="203" spans="3:36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W203">
        <v>3470.412025756098</v>
      </c>
      <c r="X203">
        <v>6.8935917297297308E-3</v>
      </c>
      <c r="Z203">
        <v>2002</v>
      </c>
      <c r="AA203">
        <v>502</v>
      </c>
      <c r="AB203">
        <v>3</v>
      </c>
      <c r="AC203">
        <v>4</v>
      </c>
      <c r="AD203">
        <v>74</v>
      </c>
      <c r="AE203">
        <v>0.51012578800000008</v>
      </c>
      <c r="AF203">
        <f t="shared" si="22"/>
        <v>3470.412025756098</v>
      </c>
      <c r="AG203">
        <f t="shared" si="24"/>
        <v>6.8935917297297308E-3</v>
      </c>
      <c r="AH203">
        <v>2.4050576686859131</v>
      </c>
      <c r="AI203">
        <v>51.64303609756098</v>
      </c>
      <c r="AJ203">
        <f t="shared" si="23"/>
        <v>3.4704120257560982</v>
      </c>
    </row>
    <row r="204" spans="3:36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W204">
        <v>3302.2389775609763</v>
      </c>
      <c r="X204">
        <v>7.197485513513513E-3</v>
      </c>
      <c r="Z204">
        <v>2002</v>
      </c>
      <c r="AA204">
        <v>502</v>
      </c>
      <c r="AB204">
        <v>3</v>
      </c>
      <c r="AC204">
        <v>5</v>
      </c>
      <c r="AD204">
        <v>74</v>
      </c>
      <c r="AE204">
        <v>0.53261392799999996</v>
      </c>
      <c r="AF204">
        <f t="shared" si="22"/>
        <v>3302.2389775609763</v>
      </c>
      <c r="AG204">
        <f t="shared" si="24"/>
        <v>7.197485513513513E-3</v>
      </c>
      <c r="AH204">
        <v>2.6628131866455078</v>
      </c>
      <c r="AI204">
        <v>49.140460975609763</v>
      </c>
      <c r="AJ204">
        <f t="shared" si="23"/>
        <v>3.3022389775609762</v>
      </c>
    </row>
    <row r="205" spans="3:36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W205">
        <v>2366.6670720000002</v>
      </c>
      <c r="X205">
        <v>4.8706323243243241E-3</v>
      </c>
      <c r="Z205">
        <v>2002</v>
      </c>
      <c r="AA205">
        <v>502</v>
      </c>
      <c r="AB205">
        <v>3</v>
      </c>
      <c r="AC205">
        <v>6</v>
      </c>
      <c r="AD205">
        <v>74</v>
      </c>
      <c r="AE205">
        <v>0.360426792</v>
      </c>
      <c r="AF205">
        <f t="shared" si="22"/>
        <v>2366.6670720000002</v>
      </c>
      <c r="AG205">
        <f t="shared" si="24"/>
        <v>4.8706323243243241E-3</v>
      </c>
      <c r="AH205">
        <v>2.411937952041626</v>
      </c>
      <c r="AI205">
        <v>35.218260000000001</v>
      </c>
      <c r="AJ205">
        <f t="shared" si="23"/>
        <v>2.3666670720000003</v>
      </c>
    </row>
    <row r="206" spans="3:36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W206">
        <v>2613.9705787317075</v>
      </c>
      <c r="X206">
        <v>3.0360687027027032E-3</v>
      </c>
      <c r="Z206">
        <v>2002</v>
      </c>
      <c r="AA206">
        <v>502</v>
      </c>
      <c r="AB206">
        <v>3</v>
      </c>
      <c r="AC206">
        <v>7</v>
      </c>
      <c r="AD206">
        <v>74</v>
      </c>
      <c r="AE206">
        <v>0.22466908400000002</v>
      </c>
      <c r="AF206">
        <f t="shared" si="22"/>
        <v>2613.9705787317075</v>
      </c>
      <c r="AG206">
        <f t="shared" si="24"/>
        <v>3.0360687027027032E-3</v>
      </c>
      <c r="AH206">
        <v>2.499781608581543</v>
      </c>
      <c r="AI206">
        <v>38.898371707317075</v>
      </c>
      <c r="AJ206">
        <f t="shared" si="23"/>
        <v>2.6139705787317076</v>
      </c>
    </row>
    <row r="207" spans="3:36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W207">
        <v>2568.921747512195</v>
      </c>
      <c r="Z207">
        <v>2002</v>
      </c>
      <c r="AA207">
        <v>502</v>
      </c>
      <c r="AB207">
        <v>3</v>
      </c>
      <c r="AC207">
        <v>8</v>
      </c>
      <c r="AD207" t="s">
        <v>17</v>
      </c>
      <c r="AE207" t="s">
        <v>17</v>
      </c>
      <c r="AF207">
        <f t="shared" si="22"/>
        <v>2568.921747512195</v>
      </c>
      <c r="AG207" t="s">
        <v>17</v>
      </c>
      <c r="AH207">
        <v>2.4031765460968018</v>
      </c>
      <c r="AI207">
        <v>38.228002195121945</v>
      </c>
      <c r="AJ207">
        <f t="shared" si="23"/>
        <v>2.5689217475121948</v>
      </c>
    </row>
    <row r="208" spans="3:36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W208">
        <v>3344.9694251707319</v>
      </c>
      <c r="Z208">
        <v>2002</v>
      </c>
      <c r="AA208">
        <v>502</v>
      </c>
      <c r="AB208">
        <v>3</v>
      </c>
      <c r="AC208">
        <v>9</v>
      </c>
      <c r="AD208" t="s">
        <v>17</v>
      </c>
      <c r="AE208" t="s">
        <v>17</v>
      </c>
      <c r="AF208">
        <f t="shared" si="22"/>
        <v>3344.9694251707319</v>
      </c>
      <c r="AG208" t="s">
        <v>17</v>
      </c>
      <c r="AH208">
        <v>2.5203790664672852</v>
      </c>
      <c r="AI208">
        <v>49.776330731707311</v>
      </c>
      <c r="AJ208">
        <f t="shared" si="23"/>
        <v>3.3449694251707318</v>
      </c>
    </row>
    <row r="209" spans="3:36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W209">
        <v>3038.4985475121957</v>
      </c>
      <c r="Z209">
        <v>2002</v>
      </c>
      <c r="AA209">
        <v>502</v>
      </c>
      <c r="AB209">
        <v>3</v>
      </c>
      <c r="AC209">
        <v>10</v>
      </c>
      <c r="AD209" t="s">
        <v>17</v>
      </c>
      <c r="AE209" t="s">
        <v>17</v>
      </c>
      <c r="AF209">
        <f t="shared" si="22"/>
        <v>3038.4985475121957</v>
      </c>
      <c r="AG209" t="s">
        <v>17</v>
      </c>
      <c r="AH209">
        <v>2.4365859031677246</v>
      </c>
      <c r="AI209">
        <v>45.215752195121951</v>
      </c>
      <c r="AJ209">
        <f t="shared" si="23"/>
        <v>3.0384985475121957</v>
      </c>
    </row>
    <row r="210" spans="3:36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W210">
        <v>3079.8407414634144</v>
      </c>
      <c r="Z210">
        <v>2002</v>
      </c>
      <c r="AA210">
        <v>502</v>
      </c>
      <c r="AB210">
        <v>3</v>
      </c>
      <c r="AC210">
        <v>11</v>
      </c>
      <c r="AD210" t="s">
        <v>17</v>
      </c>
      <c r="AE210" t="s">
        <v>17</v>
      </c>
      <c r="AF210">
        <f t="shared" si="22"/>
        <v>3079.8407414634144</v>
      </c>
      <c r="AG210" t="s">
        <v>17</v>
      </c>
      <c r="AH210">
        <v>2.6150736808776855</v>
      </c>
      <c r="AI210">
        <v>45.830963414634134</v>
      </c>
      <c r="AJ210">
        <f t="shared" si="23"/>
        <v>3.0798407414634146</v>
      </c>
    </row>
    <row r="211" spans="3:36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W211">
        <v>3003.9171488780489</v>
      </c>
      <c r="Z211">
        <v>2002</v>
      </c>
      <c r="AA211">
        <v>502</v>
      </c>
      <c r="AB211">
        <v>3</v>
      </c>
      <c r="AC211">
        <v>12</v>
      </c>
      <c r="AD211" t="s">
        <v>17</v>
      </c>
      <c r="AE211" t="s">
        <v>17</v>
      </c>
      <c r="AF211">
        <f t="shared" si="22"/>
        <v>3003.9171488780489</v>
      </c>
      <c r="AG211" t="s">
        <v>17</v>
      </c>
      <c r="AH211">
        <v>2.6420543193817139</v>
      </c>
      <c r="AI211">
        <v>44.701148048780489</v>
      </c>
      <c r="AJ211">
        <f t="shared" si="23"/>
        <v>3.0039171488780489</v>
      </c>
    </row>
    <row r="212" spans="3:36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W212">
        <v>2750.5747387317074</v>
      </c>
      <c r="Z212">
        <v>2002</v>
      </c>
      <c r="AA212">
        <v>502</v>
      </c>
      <c r="AB212">
        <v>3</v>
      </c>
      <c r="AC212">
        <v>13</v>
      </c>
      <c r="AD212" t="s">
        <v>17</v>
      </c>
      <c r="AE212" t="s">
        <v>17</v>
      </c>
      <c r="AF212">
        <f t="shared" si="22"/>
        <v>2750.5747387317074</v>
      </c>
      <c r="AG212" t="s">
        <v>17</v>
      </c>
      <c r="AH212">
        <v>2.7179999351501465</v>
      </c>
      <c r="AI212">
        <v>40.93117170731707</v>
      </c>
      <c r="AJ212">
        <f t="shared" si="23"/>
        <v>2.7505747387317072</v>
      </c>
    </row>
    <row r="213" spans="3:36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W213">
        <v>3257.2595590243905</v>
      </c>
      <c r="Z213">
        <v>2002</v>
      </c>
      <c r="AA213">
        <v>502</v>
      </c>
      <c r="AB213">
        <v>3</v>
      </c>
      <c r="AC213">
        <v>14</v>
      </c>
      <c r="AD213" t="s">
        <v>17</v>
      </c>
      <c r="AE213" t="s">
        <v>17</v>
      </c>
      <c r="AF213">
        <f t="shared" si="22"/>
        <v>3257.2595590243905</v>
      </c>
      <c r="AG213" t="s">
        <v>17</v>
      </c>
      <c r="AH213">
        <v>2.4725940227508545</v>
      </c>
      <c r="AI213">
        <v>48.471124390243901</v>
      </c>
      <c r="AJ213">
        <f t="shared" si="23"/>
        <v>3.2572595590243902</v>
      </c>
    </row>
    <row r="214" spans="3:36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W214">
        <v>2336.3753771707316</v>
      </c>
      <c r="X214">
        <v>4.9229644864864867E-3</v>
      </c>
      <c r="Z214">
        <v>2002</v>
      </c>
      <c r="AA214">
        <v>502</v>
      </c>
      <c r="AB214">
        <v>4</v>
      </c>
      <c r="AC214">
        <v>1</v>
      </c>
      <c r="AD214">
        <v>74</v>
      </c>
      <c r="AE214">
        <v>0.36429937200000001</v>
      </c>
      <c r="AF214">
        <f t="shared" si="22"/>
        <v>2336.3753771707316</v>
      </c>
      <c r="AG214">
        <f t="shared" ref="AG214:AG220" si="25">AE214/AD214</f>
        <v>4.9229644864864867E-3</v>
      </c>
      <c r="AH214">
        <v>2.1274874210357666</v>
      </c>
      <c r="AI214">
        <v>34.767490731707312</v>
      </c>
      <c r="AJ214">
        <f t="shared" si="23"/>
        <v>2.3363753771707314</v>
      </c>
    </row>
    <row r="215" spans="3:36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W215">
        <v>2448.1297966829266</v>
      </c>
      <c r="X215">
        <v>5.770745513513512E-3</v>
      </c>
      <c r="Z215">
        <v>2002</v>
      </c>
      <c r="AA215">
        <v>502</v>
      </c>
      <c r="AB215">
        <v>4</v>
      </c>
      <c r="AC215">
        <v>2</v>
      </c>
      <c r="AD215">
        <v>74</v>
      </c>
      <c r="AE215">
        <v>0.42703516799999991</v>
      </c>
      <c r="AF215">
        <f t="shared" si="22"/>
        <v>2448.1297966829266</v>
      </c>
      <c r="AG215">
        <f t="shared" si="25"/>
        <v>5.770745513513512E-3</v>
      </c>
      <c r="AH215">
        <v>2.0187234878540039</v>
      </c>
      <c r="AI215">
        <v>36.430502926829263</v>
      </c>
      <c r="AJ215">
        <f t="shared" si="23"/>
        <v>2.4481297966829265</v>
      </c>
    </row>
    <row r="216" spans="3:36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W216">
        <v>3025.7821440000002</v>
      </c>
      <c r="X216">
        <v>6.8741278378378397E-3</v>
      </c>
      <c r="Z216">
        <v>2002</v>
      </c>
      <c r="AA216">
        <v>502</v>
      </c>
      <c r="AB216">
        <v>4</v>
      </c>
      <c r="AC216">
        <v>3</v>
      </c>
      <c r="AD216">
        <v>74</v>
      </c>
      <c r="AE216">
        <v>0.50868546000000014</v>
      </c>
      <c r="AF216">
        <f t="shared" si="22"/>
        <v>3025.7821440000002</v>
      </c>
      <c r="AG216">
        <f t="shared" si="25"/>
        <v>6.8741278378378397E-3</v>
      </c>
      <c r="AH216">
        <v>2.248833179473877</v>
      </c>
      <c r="AI216">
        <v>45.026519999999998</v>
      </c>
      <c r="AJ216">
        <f t="shared" si="23"/>
        <v>3.0257821440000003</v>
      </c>
    </row>
    <row r="217" spans="3:36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W217">
        <v>4054.3948097560979</v>
      </c>
      <c r="X217">
        <v>7.9582298918918926E-3</v>
      </c>
      <c r="Z217">
        <v>2002</v>
      </c>
      <c r="AA217">
        <v>502</v>
      </c>
      <c r="AB217">
        <v>4</v>
      </c>
      <c r="AC217">
        <v>4</v>
      </c>
      <c r="AD217">
        <v>74</v>
      </c>
      <c r="AE217">
        <v>0.58890901200000001</v>
      </c>
      <c r="AF217">
        <f t="shared" si="22"/>
        <v>4054.3948097560979</v>
      </c>
      <c r="AG217">
        <f t="shared" si="25"/>
        <v>7.9582298918918926E-3</v>
      </c>
      <c r="AH217">
        <v>2.1969661712646484</v>
      </c>
      <c r="AI217">
        <v>60.333256097560977</v>
      </c>
      <c r="AJ217">
        <f t="shared" si="23"/>
        <v>4.054394809756098</v>
      </c>
    </row>
    <row r="218" spans="3:36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W218">
        <v>2311.5672842926833</v>
      </c>
      <c r="X218">
        <v>5.2286944864864864E-3</v>
      </c>
      <c r="Z218">
        <v>2002</v>
      </c>
      <c r="AA218">
        <v>502</v>
      </c>
      <c r="AB218">
        <v>4</v>
      </c>
      <c r="AC218">
        <v>5</v>
      </c>
      <c r="AD218">
        <v>74</v>
      </c>
      <c r="AE218">
        <v>0.38692339199999998</v>
      </c>
      <c r="AF218">
        <f t="shared" si="22"/>
        <v>2311.5672842926833</v>
      </c>
      <c r="AG218">
        <f t="shared" si="25"/>
        <v>5.2286944864864864E-3</v>
      </c>
      <c r="AH218">
        <v>2.4685065746307373</v>
      </c>
      <c r="AI218">
        <v>34.398322682926832</v>
      </c>
      <c r="AJ218">
        <f t="shared" si="23"/>
        <v>2.3115672842926833</v>
      </c>
    </row>
    <row r="219" spans="3:36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W219">
        <v>2848.6965073170736</v>
      </c>
      <c r="X219">
        <v>7.2253959999999994E-3</v>
      </c>
      <c r="Z219">
        <v>2002</v>
      </c>
      <c r="AA219">
        <v>502</v>
      </c>
      <c r="AB219">
        <v>4</v>
      </c>
      <c r="AC219">
        <v>6</v>
      </c>
      <c r="AD219">
        <v>74</v>
      </c>
      <c r="AE219">
        <v>0.53467930399999997</v>
      </c>
      <c r="AF219">
        <f t="shared" si="22"/>
        <v>2848.6965073170736</v>
      </c>
      <c r="AG219">
        <f t="shared" si="25"/>
        <v>7.2253959999999994E-3</v>
      </c>
      <c r="AH219">
        <v>2.7621397972106934</v>
      </c>
      <c r="AI219">
        <v>42.391317073170732</v>
      </c>
      <c r="AJ219">
        <f t="shared" si="23"/>
        <v>2.8486965073170736</v>
      </c>
    </row>
    <row r="220" spans="3:36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W220">
        <v>3464.6646556097567</v>
      </c>
      <c r="X220">
        <v>7.4514342162162149E-3</v>
      </c>
      <c r="Z220">
        <v>2002</v>
      </c>
      <c r="AA220">
        <v>502</v>
      </c>
      <c r="AB220">
        <v>4</v>
      </c>
      <c r="AC220">
        <v>7</v>
      </c>
      <c r="AD220">
        <v>74</v>
      </c>
      <c r="AE220">
        <v>0.55140613199999988</v>
      </c>
      <c r="AF220">
        <f t="shared" si="22"/>
        <v>3464.6646556097567</v>
      </c>
      <c r="AG220">
        <f t="shared" si="25"/>
        <v>7.4514342162162149E-3</v>
      </c>
      <c r="AH220">
        <v>2.5299584865570068</v>
      </c>
      <c r="AI220">
        <v>51.557509756097566</v>
      </c>
      <c r="AJ220">
        <f t="shared" si="23"/>
        <v>3.4646646556097567</v>
      </c>
    </row>
    <row r="221" spans="3:36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W221">
        <v>2909.8213159024385</v>
      </c>
      <c r="Z221">
        <v>2002</v>
      </c>
      <c r="AA221">
        <v>502</v>
      </c>
      <c r="AB221">
        <v>4</v>
      </c>
      <c r="AC221">
        <v>8</v>
      </c>
      <c r="AD221" t="s">
        <v>17</v>
      </c>
      <c r="AE221" t="s">
        <v>17</v>
      </c>
      <c r="AF221">
        <f t="shared" si="22"/>
        <v>2909.8213159024385</v>
      </c>
      <c r="AG221" t="s">
        <v>17</v>
      </c>
      <c r="AH221">
        <v>2.2140407562255859</v>
      </c>
      <c r="AI221">
        <v>43.30091243902438</v>
      </c>
      <c r="AJ221">
        <f t="shared" si="23"/>
        <v>2.9098213159024384</v>
      </c>
    </row>
    <row r="222" spans="3:36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W222">
        <v>3083.3807882926835</v>
      </c>
      <c r="Z222">
        <v>2002</v>
      </c>
      <c r="AA222">
        <v>502</v>
      </c>
      <c r="AB222">
        <v>4</v>
      </c>
      <c r="AC222">
        <v>9</v>
      </c>
      <c r="AD222" t="s">
        <v>17</v>
      </c>
      <c r="AE222" t="s">
        <v>17</v>
      </c>
      <c r="AF222">
        <f t="shared" si="22"/>
        <v>3083.3807882926835</v>
      </c>
      <c r="AG222" t="s">
        <v>17</v>
      </c>
      <c r="AH222">
        <v>2.2919292449951172</v>
      </c>
      <c r="AI222">
        <v>45.883642682926833</v>
      </c>
      <c r="AJ222">
        <f t="shared" si="23"/>
        <v>3.0833807882926836</v>
      </c>
    </row>
    <row r="223" spans="3:36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W223">
        <v>2965.865116097561</v>
      </c>
      <c r="Z223">
        <v>2002</v>
      </c>
      <c r="AA223">
        <v>502</v>
      </c>
      <c r="AB223">
        <v>4</v>
      </c>
      <c r="AC223">
        <v>10</v>
      </c>
      <c r="AD223" t="s">
        <v>17</v>
      </c>
      <c r="AE223" t="s">
        <v>17</v>
      </c>
      <c r="AF223">
        <f t="shared" si="22"/>
        <v>2965.865116097561</v>
      </c>
      <c r="AG223" t="s">
        <v>17</v>
      </c>
      <c r="AH223">
        <v>2.6328940391540527</v>
      </c>
      <c r="AI223">
        <v>44.134897560975602</v>
      </c>
      <c r="AJ223">
        <f t="shared" si="23"/>
        <v>2.9658651160975609</v>
      </c>
    </row>
    <row r="224" spans="3:36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W224">
        <v>3450.0879921951228</v>
      </c>
      <c r="Z224">
        <v>2002</v>
      </c>
      <c r="AA224">
        <v>502</v>
      </c>
      <c r="AB224">
        <v>4</v>
      </c>
      <c r="AC224">
        <v>11</v>
      </c>
      <c r="AD224" t="s">
        <v>17</v>
      </c>
      <c r="AE224" t="s">
        <v>17</v>
      </c>
      <c r="AF224">
        <f t="shared" si="22"/>
        <v>3450.0879921951228</v>
      </c>
      <c r="AG224" t="s">
        <v>17</v>
      </c>
      <c r="AH224">
        <v>2.4006681442260742</v>
      </c>
      <c r="AI224">
        <v>51.340595121951225</v>
      </c>
      <c r="AJ224">
        <f t="shared" si="23"/>
        <v>3.4500879921951229</v>
      </c>
    </row>
    <row r="225" spans="3:36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W225">
        <v>3381.3277884878048</v>
      </c>
      <c r="Z225">
        <v>2002</v>
      </c>
      <c r="AA225">
        <v>502</v>
      </c>
      <c r="AB225">
        <v>4</v>
      </c>
      <c r="AC225">
        <v>12</v>
      </c>
      <c r="AD225" t="s">
        <v>17</v>
      </c>
      <c r="AE225" t="s">
        <v>17</v>
      </c>
      <c r="AF225">
        <f t="shared" si="22"/>
        <v>3381.3277884878048</v>
      </c>
      <c r="AG225" t="s">
        <v>17</v>
      </c>
      <c r="AH225">
        <v>2.6083133220672607</v>
      </c>
      <c r="AI225">
        <v>50.317377804878042</v>
      </c>
      <c r="AJ225">
        <f t="shared" si="23"/>
        <v>3.381327788487805</v>
      </c>
    </row>
    <row r="226" spans="3:36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W226">
        <v>2281.0673514146347</v>
      </c>
      <c r="Z226">
        <v>2002</v>
      </c>
      <c r="AA226">
        <v>502</v>
      </c>
      <c r="AB226">
        <v>4</v>
      </c>
      <c r="AC226">
        <v>13</v>
      </c>
      <c r="AD226" t="s">
        <v>17</v>
      </c>
      <c r="AE226" t="s">
        <v>17</v>
      </c>
      <c r="AF226">
        <f t="shared" si="22"/>
        <v>2281.0673514146347</v>
      </c>
      <c r="AG226" t="s">
        <v>17</v>
      </c>
      <c r="AH226">
        <v>2.4873178005218506</v>
      </c>
      <c r="AI226">
        <v>33.944454634146346</v>
      </c>
      <c r="AJ226">
        <f t="shared" si="23"/>
        <v>2.2810673514146349</v>
      </c>
    </row>
    <row r="227" spans="3:36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W227">
        <v>3466.1639695609761</v>
      </c>
      <c r="Z227">
        <v>2002</v>
      </c>
      <c r="AA227">
        <v>502</v>
      </c>
      <c r="AB227">
        <v>4</v>
      </c>
      <c r="AC227">
        <v>14</v>
      </c>
      <c r="AD227" t="s">
        <v>17</v>
      </c>
      <c r="AE227" t="s">
        <v>17</v>
      </c>
      <c r="AF227">
        <f t="shared" si="22"/>
        <v>3466.1639695609761</v>
      </c>
      <c r="AG227" t="s">
        <v>17</v>
      </c>
      <c r="AH227">
        <v>2.4550673961639404</v>
      </c>
      <c r="AI227">
        <v>51.579820975609756</v>
      </c>
      <c r="AJ227">
        <f t="shared" si="23"/>
        <v>3.4661639695609763</v>
      </c>
    </row>
    <row r="228" spans="3:36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W228">
        <v>2008.0097560975619</v>
      </c>
      <c r="X228">
        <v>5.2581336067415727E-3</v>
      </c>
      <c r="Z228">
        <v>2003</v>
      </c>
      <c r="AA228">
        <v>502</v>
      </c>
      <c r="AB228">
        <v>1</v>
      </c>
      <c r="AC228">
        <v>1</v>
      </c>
      <c r="AD228">
        <v>89</v>
      </c>
      <c r="AE228">
        <v>0.46797389099999998</v>
      </c>
      <c r="AF228">
        <f t="shared" si="22"/>
        <v>2008.0097560975619</v>
      </c>
      <c r="AG228">
        <f>AE228/AD228</f>
        <v>5.2581336067415727E-3</v>
      </c>
      <c r="AH228" s="4">
        <v>1.9703879356384277</v>
      </c>
      <c r="AI228">
        <v>29.881097560975618</v>
      </c>
      <c r="AJ228">
        <f t="shared" si="23"/>
        <v>2.0080097560975618</v>
      </c>
    </row>
    <row r="229" spans="3:36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W229">
        <v>2156.7512195121958</v>
      </c>
      <c r="X229">
        <v>4.941876404494382E-3</v>
      </c>
      <c r="Z229">
        <v>2003</v>
      </c>
      <c r="AA229">
        <v>502</v>
      </c>
      <c r="AB229">
        <v>1</v>
      </c>
      <c r="AC229">
        <v>2</v>
      </c>
      <c r="AD229">
        <v>89</v>
      </c>
      <c r="AE229">
        <v>0.43982700000000002</v>
      </c>
      <c r="AF229">
        <f t="shared" si="22"/>
        <v>2156.7512195121958</v>
      </c>
      <c r="AG229">
        <f>AE229/AD229</f>
        <v>4.941876404494382E-3</v>
      </c>
      <c r="AH229" s="4">
        <v>1.9146268367767334</v>
      </c>
      <c r="AI229">
        <v>32.094512195121958</v>
      </c>
      <c r="AJ229">
        <f t="shared" si="23"/>
        <v>2.1567512195121958</v>
      </c>
    </row>
    <row r="230" spans="3:36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W230">
        <v>3625.5731707317086</v>
      </c>
      <c r="X230" t="s">
        <v>17</v>
      </c>
      <c r="Z230">
        <v>2003</v>
      </c>
      <c r="AA230">
        <v>502</v>
      </c>
      <c r="AB230">
        <v>1</v>
      </c>
      <c r="AC230">
        <v>3</v>
      </c>
      <c r="AD230">
        <v>89</v>
      </c>
      <c r="AE230" t="s">
        <v>17</v>
      </c>
      <c r="AF230">
        <f t="shared" si="22"/>
        <v>3625.5731707317086</v>
      </c>
      <c r="AG230" s="129" t="s">
        <v>17</v>
      </c>
      <c r="AH230" s="4">
        <v>1.8519691228866577</v>
      </c>
      <c r="AI230">
        <v>53.951981707317081</v>
      </c>
      <c r="AJ230">
        <f t="shared" si="23"/>
        <v>3.6255731707317085</v>
      </c>
    </row>
    <row r="231" spans="3:36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W231">
        <v>3383.8682926829274</v>
      </c>
      <c r="X231">
        <v>7.8796204157303377E-3</v>
      </c>
      <c r="Z231">
        <v>2003</v>
      </c>
      <c r="AA231">
        <v>502</v>
      </c>
      <c r="AB231">
        <v>1</v>
      </c>
      <c r="AC231">
        <v>4</v>
      </c>
      <c r="AD231">
        <v>89</v>
      </c>
      <c r="AE231">
        <v>0.70128621700000005</v>
      </c>
      <c r="AF231">
        <f t="shared" si="22"/>
        <v>3383.8682926829274</v>
      </c>
      <c r="AG231">
        <f>AE231/AD231</f>
        <v>7.8796204157303377E-3</v>
      </c>
      <c r="AH231" s="4">
        <v>1.821092963218689</v>
      </c>
      <c r="AI231">
        <v>50.355182926829272</v>
      </c>
      <c r="AJ231">
        <f t="shared" si="23"/>
        <v>3.3838682926829273</v>
      </c>
    </row>
    <row r="232" spans="3:36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W232">
        <v>4834.0975609756106</v>
      </c>
      <c r="X232">
        <v>8.4868662696629214E-3</v>
      </c>
      <c r="Z232">
        <v>2003</v>
      </c>
      <c r="AA232">
        <v>502</v>
      </c>
      <c r="AB232">
        <v>1</v>
      </c>
      <c r="AC232">
        <v>5</v>
      </c>
      <c r="AD232">
        <v>89</v>
      </c>
      <c r="AE232">
        <v>0.75533109799999998</v>
      </c>
      <c r="AF232">
        <f t="shared" si="22"/>
        <v>4834.0975609756106</v>
      </c>
      <c r="AG232">
        <f>AE232/AD232</f>
        <v>8.4868662696629214E-3</v>
      </c>
      <c r="AH232" s="4">
        <v>1.9638280868530273</v>
      </c>
      <c r="AI232">
        <v>71.935975609756099</v>
      </c>
      <c r="AJ232">
        <f t="shared" si="23"/>
        <v>4.8340975609756107</v>
      </c>
    </row>
    <row r="233" spans="3:36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W233">
        <v>5429.0634146341472</v>
      </c>
      <c r="X233">
        <v>8.6227756629213489E-3</v>
      </c>
      <c r="Z233">
        <v>2003</v>
      </c>
      <c r="AA233">
        <v>502</v>
      </c>
      <c r="AB233">
        <v>1</v>
      </c>
      <c r="AC233">
        <v>6</v>
      </c>
      <c r="AD233">
        <v>89</v>
      </c>
      <c r="AE233">
        <v>0.76742703400000001</v>
      </c>
      <c r="AF233">
        <f t="shared" si="22"/>
        <v>5429.0634146341472</v>
      </c>
      <c r="AG233">
        <f>AE233/AD233</f>
        <v>8.6227756629213489E-3</v>
      </c>
      <c r="AH233" s="4">
        <v>2.2099466323852539</v>
      </c>
      <c r="AI233">
        <v>80.78963414634147</v>
      </c>
      <c r="AJ233">
        <f t="shared" si="23"/>
        <v>5.4290634146341468</v>
      </c>
    </row>
    <row r="234" spans="3:36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W234">
        <v>5968.2512195121963</v>
      </c>
      <c r="X234">
        <v>9.0078176853932591E-3</v>
      </c>
      <c r="Z234">
        <v>2003</v>
      </c>
      <c r="AA234">
        <v>502</v>
      </c>
      <c r="AB234">
        <v>1</v>
      </c>
      <c r="AC234">
        <v>7</v>
      </c>
      <c r="AD234">
        <v>89</v>
      </c>
      <c r="AE234">
        <v>0.80169577400000003</v>
      </c>
      <c r="AF234">
        <f t="shared" si="22"/>
        <v>5968.2512195121963</v>
      </c>
      <c r="AG234">
        <f>AE234/AD234</f>
        <v>9.0078176853932591E-3</v>
      </c>
      <c r="AH234" s="4">
        <v>2.6728212833404541</v>
      </c>
      <c r="AI234">
        <v>88.813262195121965</v>
      </c>
      <c r="AJ234">
        <f t="shared" si="23"/>
        <v>5.9682512195121964</v>
      </c>
    </row>
    <row r="235" spans="3:36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W235">
        <v>4722.5414634146346</v>
      </c>
      <c r="Z235">
        <v>2003</v>
      </c>
      <c r="AA235">
        <v>502</v>
      </c>
      <c r="AB235">
        <v>1</v>
      </c>
      <c r="AC235">
        <v>8</v>
      </c>
      <c r="AD235" t="s">
        <v>17</v>
      </c>
      <c r="AE235" t="s">
        <v>17</v>
      </c>
      <c r="AF235">
        <f t="shared" si="22"/>
        <v>4722.5414634146346</v>
      </c>
      <c r="AG235" t="s">
        <v>17</v>
      </c>
      <c r="AH235" s="4">
        <v>2.5467772483825684</v>
      </c>
      <c r="AI235">
        <v>70.275914634146346</v>
      </c>
      <c r="AJ235">
        <f t="shared" si="23"/>
        <v>4.7225414634146343</v>
      </c>
    </row>
    <row r="236" spans="3:36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W236">
        <v>4927.0609756097574</v>
      </c>
      <c r="Z236">
        <v>2003</v>
      </c>
      <c r="AA236">
        <v>502</v>
      </c>
      <c r="AB236">
        <v>1</v>
      </c>
      <c r="AC236">
        <v>9</v>
      </c>
      <c r="AD236" t="s">
        <v>17</v>
      </c>
      <c r="AE236" t="s">
        <v>17</v>
      </c>
      <c r="AF236">
        <f t="shared" si="22"/>
        <v>4927.0609756097574</v>
      </c>
      <c r="AG236" t="s">
        <v>17</v>
      </c>
      <c r="AH236" s="4">
        <v>2.2185816764831543</v>
      </c>
      <c r="AI236">
        <v>73.319359756097569</v>
      </c>
      <c r="AJ236">
        <f t="shared" si="23"/>
        <v>4.9270609756097574</v>
      </c>
    </row>
    <row r="237" spans="3:36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W237">
        <v>5596.3975609756117</v>
      </c>
      <c r="Z237">
        <v>2003</v>
      </c>
      <c r="AA237">
        <v>502</v>
      </c>
      <c r="AB237">
        <v>1</v>
      </c>
      <c r="AC237">
        <v>10</v>
      </c>
      <c r="AD237" t="s">
        <v>17</v>
      </c>
      <c r="AE237" t="s">
        <v>17</v>
      </c>
      <c r="AF237">
        <f t="shared" si="22"/>
        <v>5596.3975609756117</v>
      </c>
      <c r="AG237" t="s">
        <v>17</v>
      </c>
      <c r="AH237" s="4">
        <v>2.1574103832244873</v>
      </c>
      <c r="AI237">
        <v>83.279725609756113</v>
      </c>
      <c r="AJ237">
        <f t="shared" si="23"/>
        <v>5.5963975609756114</v>
      </c>
    </row>
    <row r="238" spans="3:36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W238">
        <v>4908.4682926829273</v>
      </c>
      <c r="Z238">
        <v>2003</v>
      </c>
      <c r="AA238">
        <v>502</v>
      </c>
      <c r="AB238">
        <v>1</v>
      </c>
      <c r="AC238">
        <v>11</v>
      </c>
      <c r="AD238" t="s">
        <v>17</v>
      </c>
      <c r="AE238" t="s">
        <v>17</v>
      </c>
      <c r="AF238">
        <f t="shared" si="22"/>
        <v>4908.4682926829273</v>
      </c>
      <c r="AG238" t="s">
        <v>17</v>
      </c>
      <c r="AH238" s="4">
        <v>2.6758465766906738</v>
      </c>
      <c r="AI238">
        <v>73.042682926829272</v>
      </c>
      <c r="AJ238">
        <f t="shared" si="23"/>
        <v>4.9084682926829277</v>
      </c>
    </row>
    <row r="239" spans="3:36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W239">
        <v>6581.8097560975621</v>
      </c>
      <c r="Z239">
        <v>2003</v>
      </c>
      <c r="AA239">
        <v>502</v>
      </c>
      <c r="AB239">
        <v>1</v>
      </c>
      <c r="AC239">
        <v>12</v>
      </c>
      <c r="AD239" t="s">
        <v>17</v>
      </c>
      <c r="AE239" t="s">
        <v>17</v>
      </c>
      <c r="AF239">
        <f t="shared" si="22"/>
        <v>6581.8097560975621</v>
      </c>
      <c r="AG239" t="s">
        <v>17</v>
      </c>
      <c r="AH239" s="4">
        <v>2.6636064052581787</v>
      </c>
      <c r="AI239">
        <v>97.943597560975618</v>
      </c>
      <c r="AJ239">
        <f t="shared" si="23"/>
        <v>6.5818097560975621</v>
      </c>
    </row>
    <row r="240" spans="3:36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W240">
        <v>4796.9121951219522</v>
      </c>
      <c r="Z240">
        <v>2003</v>
      </c>
      <c r="AA240">
        <v>502</v>
      </c>
      <c r="AB240">
        <v>1</v>
      </c>
      <c r="AC240">
        <v>13</v>
      </c>
      <c r="AD240" t="s">
        <v>17</v>
      </c>
      <c r="AE240" t="s">
        <v>17</v>
      </c>
      <c r="AF240">
        <f t="shared" si="22"/>
        <v>4796.9121951219522</v>
      </c>
      <c r="AG240" t="s">
        <v>17</v>
      </c>
      <c r="AH240" s="129" t="s">
        <v>17</v>
      </c>
      <c r="AI240">
        <v>71.382621951219519</v>
      </c>
      <c r="AJ240">
        <f t="shared" si="23"/>
        <v>4.7969121951219522</v>
      </c>
    </row>
    <row r="241" spans="3:36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W241">
        <v>5150.1731707317085</v>
      </c>
      <c r="Z241">
        <v>2003</v>
      </c>
      <c r="AA241">
        <v>502</v>
      </c>
      <c r="AB241">
        <v>1</v>
      </c>
      <c r="AC241">
        <v>14</v>
      </c>
      <c r="AD241" t="s">
        <v>17</v>
      </c>
      <c r="AE241" t="s">
        <v>17</v>
      </c>
      <c r="AF241">
        <f t="shared" si="22"/>
        <v>5150.1731707317085</v>
      </c>
      <c r="AG241" t="s">
        <v>17</v>
      </c>
      <c r="AH241" s="4">
        <v>2.1257412433624268</v>
      </c>
      <c r="AI241">
        <v>76.639481707317088</v>
      </c>
      <c r="AJ241">
        <f t="shared" si="23"/>
        <v>5.1501731707317084</v>
      </c>
    </row>
    <row r="242" spans="3:36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W242">
        <v>1524.6000000000001</v>
      </c>
      <c r="X242">
        <v>4.8094765168539329E-3</v>
      </c>
      <c r="Z242">
        <v>2003</v>
      </c>
      <c r="AA242">
        <v>502</v>
      </c>
      <c r="AB242">
        <v>2</v>
      </c>
      <c r="AC242">
        <v>1</v>
      </c>
      <c r="AD242">
        <v>89</v>
      </c>
      <c r="AE242">
        <v>0.42804341000000001</v>
      </c>
      <c r="AF242">
        <f t="shared" si="22"/>
        <v>1524.6000000000001</v>
      </c>
      <c r="AG242">
        <f t="shared" ref="AG242:AG248" si="26">AE242/AD242</f>
        <v>4.8094765168539329E-3</v>
      </c>
      <c r="AH242" s="4">
        <v>1.8945884704589844</v>
      </c>
      <c r="AI242">
        <v>22.6875</v>
      </c>
      <c r="AJ242">
        <f t="shared" si="23"/>
        <v>1.5246000000000002</v>
      </c>
    </row>
    <row r="243" spans="3:36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W243">
        <v>2658.753658536586</v>
      </c>
      <c r="X243">
        <v>6.3650301011235954E-3</v>
      </c>
      <c r="Z243">
        <v>2003</v>
      </c>
      <c r="AA243">
        <v>502</v>
      </c>
      <c r="AB243">
        <v>2</v>
      </c>
      <c r="AC243">
        <v>2</v>
      </c>
      <c r="AD243">
        <v>89</v>
      </c>
      <c r="AE243">
        <v>0.56648767899999997</v>
      </c>
      <c r="AF243">
        <f t="shared" si="22"/>
        <v>2658.753658536586</v>
      </c>
      <c r="AG243">
        <f t="shared" si="26"/>
        <v>6.3650301011235954E-3</v>
      </c>
      <c r="AH243" s="4">
        <v>1.7768585681915283</v>
      </c>
      <c r="AI243">
        <v>39.564786585365859</v>
      </c>
      <c r="AJ243">
        <f t="shared" si="23"/>
        <v>2.6587536585365861</v>
      </c>
    </row>
    <row r="244" spans="3:36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W244">
        <v>2974.8292682926835</v>
      </c>
      <c r="X244">
        <v>6.8517058988764043E-3</v>
      </c>
      <c r="Z244">
        <v>2003</v>
      </c>
      <c r="AA244">
        <v>502</v>
      </c>
      <c r="AB244">
        <v>2</v>
      </c>
      <c r="AC244">
        <v>3</v>
      </c>
      <c r="AD244">
        <v>89</v>
      </c>
      <c r="AE244">
        <v>0.60980182500000002</v>
      </c>
      <c r="AF244">
        <f t="shared" si="22"/>
        <v>2974.8292682926835</v>
      </c>
      <c r="AG244">
        <f t="shared" si="26"/>
        <v>6.8517058988764043E-3</v>
      </c>
      <c r="AH244" s="4">
        <v>1.8751169443130493</v>
      </c>
      <c r="AI244">
        <v>44.268292682926834</v>
      </c>
      <c r="AJ244">
        <f t="shared" si="23"/>
        <v>2.9748292682926833</v>
      </c>
    </row>
    <row r="245" spans="3:36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W245">
        <v>4945.6536585365866</v>
      </c>
      <c r="X245">
        <v>7.9267700786516855E-3</v>
      </c>
      <c r="Z245">
        <v>2003</v>
      </c>
      <c r="AA245">
        <v>502</v>
      </c>
      <c r="AB245">
        <v>2</v>
      </c>
      <c r="AC245">
        <v>4</v>
      </c>
      <c r="AD245">
        <v>89</v>
      </c>
      <c r="AE245">
        <v>0.70548253699999997</v>
      </c>
      <c r="AF245">
        <f t="shared" si="22"/>
        <v>4945.6536585365866</v>
      </c>
      <c r="AG245">
        <f t="shared" si="26"/>
        <v>7.9267700786516855E-3</v>
      </c>
      <c r="AH245" s="4">
        <v>2.3964643478393555</v>
      </c>
      <c r="AI245">
        <v>73.596036585365866</v>
      </c>
      <c r="AJ245">
        <f t="shared" si="23"/>
        <v>4.9456536585365862</v>
      </c>
    </row>
    <row r="246" spans="3:36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W246">
        <v>4703.9487804878063</v>
      </c>
      <c r="X246">
        <v>8.3617193146067418E-3</v>
      </c>
      <c r="Z246">
        <v>2003</v>
      </c>
      <c r="AA246">
        <v>502</v>
      </c>
      <c r="AB246">
        <v>2</v>
      </c>
      <c r="AC246">
        <v>5</v>
      </c>
      <c r="AD246">
        <v>89</v>
      </c>
      <c r="AE246">
        <v>0.74419301900000001</v>
      </c>
      <c r="AF246">
        <f t="shared" si="22"/>
        <v>4703.9487804878063</v>
      </c>
      <c r="AG246">
        <f t="shared" si="26"/>
        <v>8.3617193146067418E-3</v>
      </c>
      <c r="AH246" s="4">
        <v>1.8725122213363647</v>
      </c>
      <c r="AI246">
        <v>69.999237804878064</v>
      </c>
      <c r="AJ246">
        <f t="shared" si="23"/>
        <v>4.7039487804878064</v>
      </c>
    </row>
    <row r="247" spans="3:36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W247">
        <v>6637.5878048780514</v>
      </c>
      <c r="X247">
        <v>9.02484706741573E-3</v>
      </c>
      <c r="Z247">
        <v>2003</v>
      </c>
      <c r="AA247">
        <v>502</v>
      </c>
      <c r="AB247">
        <v>2</v>
      </c>
      <c r="AC247">
        <v>6</v>
      </c>
      <c r="AD247">
        <v>89</v>
      </c>
      <c r="AE247">
        <v>0.803211389</v>
      </c>
      <c r="AF247">
        <f t="shared" si="22"/>
        <v>6637.5878048780514</v>
      </c>
      <c r="AG247">
        <f t="shared" si="26"/>
        <v>9.02484706741573E-3</v>
      </c>
      <c r="AH247" s="4">
        <v>2.2884190082550049</v>
      </c>
      <c r="AI247">
        <v>98.773628048780509</v>
      </c>
      <c r="AJ247">
        <f t="shared" si="23"/>
        <v>6.6375878048780512</v>
      </c>
    </row>
    <row r="248" spans="3:36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W248">
        <v>5707.9536585365868</v>
      </c>
      <c r="X248">
        <v>9.2423784831460673E-3</v>
      </c>
      <c r="Z248">
        <v>2003</v>
      </c>
      <c r="AA248">
        <v>502</v>
      </c>
      <c r="AB248">
        <v>2</v>
      </c>
      <c r="AC248">
        <v>7</v>
      </c>
      <c r="AD248">
        <v>89</v>
      </c>
      <c r="AE248">
        <v>0.822571685</v>
      </c>
      <c r="AF248">
        <f t="shared" si="22"/>
        <v>5707.9536585365868</v>
      </c>
      <c r="AG248">
        <f t="shared" si="26"/>
        <v>9.2423784831460673E-3</v>
      </c>
      <c r="AH248" s="4">
        <v>2.7278752326965332</v>
      </c>
      <c r="AI248">
        <v>84.939786585365866</v>
      </c>
      <c r="AJ248">
        <f t="shared" si="23"/>
        <v>5.7079536585365869</v>
      </c>
    </row>
    <row r="249" spans="3:36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W249">
        <v>4982.839024390245</v>
      </c>
      <c r="Z249">
        <v>2003</v>
      </c>
      <c r="AA249">
        <v>502</v>
      </c>
      <c r="AB249">
        <v>2</v>
      </c>
      <c r="AC249">
        <v>8</v>
      </c>
      <c r="AD249" t="s">
        <v>17</v>
      </c>
      <c r="AE249" t="s">
        <v>17</v>
      </c>
      <c r="AF249">
        <f t="shared" si="22"/>
        <v>4982.839024390245</v>
      </c>
      <c r="AG249" t="s">
        <v>17</v>
      </c>
      <c r="AH249" s="4">
        <v>2.210676908493042</v>
      </c>
      <c r="AI249">
        <v>74.149390243902445</v>
      </c>
      <c r="AJ249">
        <f t="shared" si="23"/>
        <v>4.9828390243902447</v>
      </c>
    </row>
    <row r="250" spans="3:36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W250">
        <v>6079.8073170731732</v>
      </c>
      <c r="Z250">
        <v>2003</v>
      </c>
      <c r="AA250">
        <v>502</v>
      </c>
      <c r="AB250">
        <v>2</v>
      </c>
      <c r="AC250">
        <v>9</v>
      </c>
      <c r="AD250" t="s">
        <v>17</v>
      </c>
      <c r="AE250" t="s">
        <v>17</v>
      </c>
      <c r="AF250">
        <f t="shared" si="22"/>
        <v>6079.8073170731732</v>
      </c>
      <c r="AG250" t="s">
        <v>17</v>
      </c>
      <c r="AH250" s="4">
        <v>2.2187459468841553</v>
      </c>
      <c r="AI250">
        <v>90.473323170731732</v>
      </c>
      <c r="AJ250">
        <f t="shared" si="23"/>
        <v>6.0798073170731728</v>
      </c>
    </row>
    <row r="251" spans="3:36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W251">
        <v>6526.0317073170745</v>
      </c>
      <c r="Z251">
        <v>2003</v>
      </c>
      <c r="AA251">
        <v>502</v>
      </c>
      <c r="AB251">
        <v>2</v>
      </c>
      <c r="AC251">
        <v>10</v>
      </c>
      <c r="AD251" t="s">
        <v>17</v>
      </c>
      <c r="AE251" t="s">
        <v>17</v>
      </c>
      <c r="AF251">
        <f t="shared" si="22"/>
        <v>6526.0317073170745</v>
      </c>
      <c r="AG251" t="s">
        <v>17</v>
      </c>
      <c r="AH251" s="4">
        <v>2.2094707489013672</v>
      </c>
      <c r="AI251">
        <v>97.113567073170742</v>
      </c>
      <c r="AJ251">
        <f t="shared" si="23"/>
        <v>6.5260317073170748</v>
      </c>
    </row>
    <row r="252" spans="3:36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W252">
        <v>5856.6951219512212</v>
      </c>
      <c r="Z252">
        <v>2003</v>
      </c>
      <c r="AA252">
        <v>502</v>
      </c>
      <c r="AB252">
        <v>2</v>
      </c>
      <c r="AC252">
        <v>11</v>
      </c>
      <c r="AD252" t="s">
        <v>17</v>
      </c>
      <c r="AE252" t="s">
        <v>17</v>
      </c>
      <c r="AF252">
        <f t="shared" si="22"/>
        <v>5856.6951219512212</v>
      </c>
      <c r="AG252" t="s">
        <v>17</v>
      </c>
      <c r="AH252" s="4">
        <v>2.3096871376037598</v>
      </c>
      <c r="AI252">
        <v>87.153201219512212</v>
      </c>
      <c r="AJ252">
        <f t="shared" si="23"/>
        <v>5.8566951219512209</v>
      </c>
    </row>
    <row r="253" spans="3:36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W253">
        <v>6563.217073170732</v>
      </c>
      <c r="Z253">
        <v>2003</v>
      </c>
      <c r="AA253">
        <v>502</v>
      </c>
      <c r="AB253">
        <v>2</v>
      </c>
      <c r="AC253">
        <v>12</v>
      </c>
      <c r="AD253" t="s">
        <v>17</v>
      </c>
      <c r="AE253" t="s">
        <v>17</v>
      </c>
      <c r="AF253">
        <f t="shared" si="22"/>
        <v>6563.217073170732</v>
      </c>
      <c r="AG253" t="s">
        <v>17</v>
      </c>
      <c r="AH253" s="4">
        <v>2.4047732353210449</v>
      </c>
      <c r="AI253">
        <v>97.666920731707307</v>
      </c>
      <c r="AJ253">
        <f t="shared" si="23"/>
        <v>6.5632170731707316</v>
      </c>
    </row>
    <row r="254" spans="3:36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W254">
        <v>5224.5439024390244</v>
      </c>
      <c r="Z254">
        <v>2003</v>
      </c>
      <c r="AA254">
        <v>502</v>
      </c>
      <c r="AB254">
        <v>2</v>
      </c>
      <c r="AC254">
        <v>13</v>
      </c>
      <c r="AD254" t="s">
        <v>17</v>
      </c>
      <c r="AE254" t="s">
        <v>17</v>
      </c>
      <c r="AF254">
        <f t="shared" si="22"/>
        <v>5224.5439024390244</v>
      </c>
      <c r="AG254" t="s">
        <v>17</v>
      </c>
      <c r="AH254" s="4">
        <v>2.7419147491455078</v>
      </c>
      <c r="AI254">
        <v>77.746189024390247</v>
      </c>
      <c r="AJ254">
        <f t="shared" si="23"/>
        <v>5.2245439024390246</v>
      </c>
    </row>
    <row r="255" spans="3:36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W255">
        <v>6433.0682926829286</v>
      </c>
      <c r="Z255">
        <v>2003</v>
      </c>
      <c r="AA255">
        <v>502</v>
      </c>
      <c r="AB255">
        <v>2</v>
      </c>
      <c r="AC255">
        <v>14</v>
      </c>
      <c r="AD255" t="s">
        <v>17</v>
      </c>
      <c r="AE255" t="s">
        <v>17</v>
      </c>
      <c r="AF255">
        <f t="shared" si="22"/>
        <v>6433.0682926829286</v>
      </c>
      <c r="AG255" t="s">
        <v>17</v>
      </c>
      <c r="AH255" s="4">
        <v>2.243032693862915</v>
      </c>
      <c r="AI255">
        <v>95.730182926829286</v>
      </c>
      <c r="AJ255">
        <f t="shared" si="23"/>
        <v>6.433068292682929</v>
      </c>
    </row>
    <row r="256" spans="3:36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W256">
        <v>2156.7512195121958</v>
      </c>
      <c r="X256">
        <v>5.1865579887640451E-3</v>
      </c>
      <c r="Z256">
        <v>2003</v>
      </c>
      <c r="AA256">
        <v>502</v>
      </c>
      <c r="AB256">
        <v>3</v>
      </c>
      <c r="AC256">
        <v>1</v>
      </c>
      <c r="AD256">
        <v>89</v>
      </c>
      <c r="AE256">
        <v>0.461603661</v>
      </c>
      <c r="AF256">
        <f t="shared" si="22"/>
        <v>2156.7512195121958</v>
      </c>
      <c r="AG256">
        <f t="shared" ref="AG256:AG262" si="27">AE256/AD256</f>
        <v>5.1865579887640451E-3</v>
      </c>
      <c r="AH256" s="4">
        <v>1.8384608030319214</v>
      </c>
      <c r="AI256">
        <v>32.094512195121958</v>
      </c>
      <c r="AJ256">
        <f t="shared" si="23"/>
        <v>2.1567512195121958</v>
      </c>
    </row>
    <row r="257" spans="3:36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W257">
        <v>2602.975609756098</v>
      </c>
      <c r="X257">
        <v>6.233679123595506E-3</v>
      </c>
      <c r="Z257">
        <v>2003</v>
      </c>
      <c r="AA257">
        <v>502</v>
      </c>
      <c r="AB257">
        <v>3</v>
      </c>
      <c r="AC257">
        <v>2</v>
      </c>
      <c r="AD257">
        <v>89</v>
      </c>
      <c r="AE257">
        <v>0.55479744200000003</v>
      </c>
      <c r="AF257">
        <f t="shared" si="22"/>
        <v>2602.975609756098</v>
      </c>
      <c r="AG257">
        <f t="shared" si="27"/>
        <v>6.233679123595506E-3</v>
      </c>
      <c r="AH257" s="4">
        <v>1.8395529985427856</v>
      </c>
      <c r="AI257">
        <v>38.734756097560982</v>
      </c>
      <c r="AJ257">
        <f t="shared" si="23"/>
        <v>2.6029756097560979</v>
      </c>
    </row>
    <row r="258" spans="3:36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W258">
        <v>4239.131707317074</v>
      </c>
      <c r="X258">
        <v>8.5363289662921341E-3</v>
      </c>
      <c r="Z258">
        <v>2003</v>
      </c>
      <c r="AA258">
        <v>502</v>
      </c>
      <c r="AB258">
        <v>3</v>
      </c>
      <c r="AC258">
        <v>3</v>
      </c>
      <c r="AD258">
        <v>89</v>
      </c>
      <c r="AE258">
        <v>0.75973327800000001</v>
      </c>
      <c r="AF258">
        <f t="shared" si="22"/>
        <v>4239.131707317074</v>
      </c>
      <c r="AG258">
        <f t="shared" si="27"/>
        <v>8.5363289662921341E-3</v>
      </c>
      <c r="AH258" s="4">
        <v>1.9332047700881958</v>
      </c>
      <c r="AI258">
        <v>63.082317073170742</v>
      </c>
      <c r="AJ258">
        <f t="shared" si="23"/>
        <v>4.2391317073170738</v>
      </c>
    </row>
    <row r="259" spans="3:36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W259">
        <v>5001.4317073170741</v>
      </c>
      <c r="X259">
        <v>8.8187992134831465E-3</v>
      </c>
      <c r="Z259">
        <v>2003</v>
      </c>
      <c r="AA259">
        <v>502</v>
      </c>
      <c r="AB259">
        <v>3</v>
      </c>
      <c r="AC259">
        <v>4</v>
      </c>
      <c r="AD259">
        <v>89</v>
      </c>
      <c r="AE259">
        <v>0.78487313000000003</v>
      </c>
      <c r="AF259">
        <f t="shared" si="22"/>
        <v>5001.4317073170741</v>
      </c>
      <c r="AG259">
        <f t="shared" si="27"/>
        <v>8.8187992134831465E-3</v>
      </c>
      <c r="AH259" s="4">
        <v>1.9973645210266113</v>
      </c>
      <c r="AI259">
        <v>74.426067073170742</v>
      </c>
      <c r="AJ259">
        <f t="shared" si="23"/>
        <v>5.0014317073170744</v>
      </c>
    </row>
    <row r="260" spans="3:36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W260">
        <v>4927.0609756097574</v>
      </c>
      <c r="X260">
        <v>8.6888273595505626E-3</v>
      </c>
      <c r="Z260">
        <v>2003</v>
      </c>
      <c r="AA260">
        <v>502</v>
      </c>
      <c r="AB260">
        <v>3</v>
      </c>
      <c r="AC260">
        <v>5</v>
      </c>
      <c r="AD260">
        <v>89</v>
      </c>
      <c r="AE260">
        <v>0.77330563500000005</v>
      </c>
      <c r="AF260">
        <f t="shared" si="22"/>
        <v>4927.0609756097574</v>
      </c>
      <c r="AG260">
        <f t="shared" si="27"/>
        <v>8.6888273595505626E-3</v>
      </c>
      <c r="AH260" s="4">
        <v>2.2845780849456787</v>
      </c>
      <c r="AI260">
        <v>73.319359756097569</v>
      </c>
      <c r="AJ260">
        <f t="shared" si="23"/>
        <v>4.9270609756097574</v>
      </c>
    </row>
    <row r="261" spans="3:36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W261">
        <v>6172.77073170732</v>
      </c>
      <c r="X261">
        <v>8.9050684157303377E-3</v>
      </c>
      <c r="Z261">
        <v>2003</v>
      </c>
      <c r="AA261">
        <v>502</v>
      </c>
      <c r="AB261">
        <v>3</v>
      </c>
      <c r="AC261">
        <v>6</v>
      </c>
      <c r="AD261">
        <v>89</v>
      </c>
      <c r="AE261">
        <v>0.79255108900000004</v>
      </c>
      <c r="AF261">
        <f t="shared" ref="AF261:AF324" si="28">AJ261*1000</f>
        <v>6172.77073170732</v>
      </c>
      <c r="AG261">
        <f t="shared" si="27"/>
        <v>8.9050684157303377E-3</v>
      </c>
      <c r="AH261" s="4">
        <v>2.5081124305725098</v>
      </c>
      <c r="AI261">
        <v>91.856707317073202</v>
      </c>
      <c r="AJ261">
        <f t="shared" ref="AJ261:AJ324" si="29">AI261*60*1.12/1000</f>
        <v>6.1727707317073204</v>
      </c>
    </row>
    <row r="262" spans="3:36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W262">
        <v>5763.7317073170743</v>
      </c>
      <c r="X262">
        <v>9.0777568764044934E-3</v>
      </c>
      <c r="Z262">
        <v>2003</v>
      </c>
      <c r="AA262">
        <v>502</v>
      </c>
      <c r="AB262">
        <v>3</v>
      </c>
      <c r="AC262">
        <v>7</v>
      </c>
      <c r="AD262">
        <v>89</v>
      </c>
      <c r="AE262">
        <v>0.80792036199999995</v>
      </c>
      <c r="AF262">
        <f t="shared" si="28"/>
        <v>5763.7317073170743</v>
      </c>
      <c r="AG262">
        <f t="shared" si="27"/>
        <v>9.0777568764044934E-3</v>
      </c>
      <c r="AH262" s="4">
        <v>2.4342656135559082</v>
      </c>
      <c r="AI262">
        <v>85.769817073170742</v>
      </c>
      <c r="AJ262">
        <f t="shared" si="29"/>
        <v>5.7637317073170742</v>
      </c>
    </row>
    <row r="263" spans="3:36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W263">
        <v>6154.1780487804899</v>
      </c>
      <c r="Z263">
        <v>2003</v>
      </c>
      <c r="AA263">
        <v>502</v>
      </c>
      <c r="AB263">
        <v>3</v>
      </c>
      <c r="AC263">
        <v>8</v>
      </c>
      <c r="AD263" t="s">
        <v>17</v>
      </c>
      <c r="AE263" t="s">
        <v>17</v>
      </c>
      <c r="AF263">
        <f t="shared" si="28"/>
        <v>6154.1780487804899</v>
      </c>
      <c r="AG263" t="s">
        <v>17</v>
      </c>
      <c r="AH263" s="4">
        <v>2.2002105712890625</v>
      </c>
      <c r="AI263">
        <v>91.580030487804891</v>
      </c>
      <c r="AJ263">
        <f t="shared" si="29"/>
        <v>6.1541780487804898</v>
      </c>
    </row>
    <row r="264" spans="3:36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W264">
        <v>4871.2829268292689</v>
      </c>
      <c r="Z264">
        <v>2003</v>
      </c>
      <c r="AA264">
        <v>502</v>
      </c>
      <c r="AB264">
        <v>3</v>
      </c>
      <c r="AC264">
        <v>9</v>
      </c>
      <c r="AD264" t="s">
        <v>17</v>
      </c>
      <c r="AE264" t="s">
        <v>17</v>
      </c>
      <c r="AF264">
        <f t="shared" si="28"/>
        <v>4871.2829268292689</v>
      </c>
      <c r="AG264" t="s">
        <v>17</v>
      </c>
      <c r="AH264" s="4">
        <v>2.1215794086456299</v>
      </c>
      <c r="AI264">
        <v>72.489329268292693</v>
      </c>
      <c r="AJ264">
        <f t="shared" si="29"/>
        <v>4.8712829268292692</v>
      </c>
    </row>
    <row r="265" spans="3:36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W265">
        <v>6451.6609756097578</v>
      </c>
      <c r="Z265">
        <v>2003</v>
      </c>
      <c r="AA265">
        <v>502</v>
      </c>
      <c r="AB265">
        <v>3</v>
      </c>
      <c r="AC265">
        <v>10</v>
      </c>
      <c r="AD265" t="s">
        <v>17</v>
      </c>
      <c r="AE265" t="s">
        <v>17</v>
      </c>
      <c r="AF265">
        <f t="shared" si="28"/>
        <v>6451.6609756097578</v>
      </c>
      <c r="AG265" t="s">
        <v>17</v>
      </c>
      <c r="AH265" s="4">
        <v>2.18829345703125</v>
      </c>
      <c r="AI265">
        <v>96.006859756097583</v>
      </c>
      <c r="AJ265">
        <f t="shared" si="29"/>
        <v>6.4516609756097578</v>
      </c>
    </row>
    <row r="266" spans="3:36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W266">
        <v>5838.1024390243911</v>
      </c>
      <c r="Z266">
        <v>2003</v>
      </c>
      <c r="AA266">
        <v>502</v>
      </c>
      <c r="AB266">
        <v>3</v>
      </c>
      <c r="AC266">
        <v>11</v>
      </c>
      <c r="AD266" t="s">
        <v>17</v>
      </c>
      <c r="AE266" t="s">
        <v>17</v>
      </c>
      <c r="AF266">
        <f t="shared" si="28"/>
        <v>5838.1024390243911</v>
      </c>
      <c r="AG266" t="s">
        <v>17</v>
      </c>
      <c r="AH266" s="4">
        <v>2.466053469106555E-3</v>
      </c>
      <c r="AI266">
        <v>86.876524390243915</v>
      </c>
      <c r="AJ266">
        <f t="shared" si="29"/>
        <v>5.8381024390243912</v>
      </c>
    </row>
    <row r="267" spans="3:36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W267">
        <v>5280.3219512195137</v>
      </c>
      <c r="Z267">
        <v>2003</v>
      </c>
      <c r="AA267">
        <v>502</v>
      </c>
      <c r="AB267">
        <v>3</v>
      </c>
      <c r="AC267">
        <v>12</v>
      </c>
      <c r="AD267" t="s">
        <v>17</v>
      </c>
      <c r="AE267" t="s">
        <v>17</v>
      </c>
      <c r="AF267">
        <f t="shared" si="28"/>
        <v>5280.3219512195137</v>
      </c>
      <c r="AG267" t="s">
        <v>17</v>
      </c>
      <c r="AH267" s="4">
        <v>2.4702868461608887</v>
      </c>
      <c r="AI267">
        <v>78.576219512195138</v>
      </c>
      <c r="AJ267">
        <f t="shared" si="29"/>
        <v>5.2803219512195136</v>
      </c>
    </row>
    <row r="268" spans="3:36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W268">
        <v>4834.0975609756106</v>
      </c>
      <c r="Z268">
        <v>2003</v>
      </c>
      <c r="AA268">
        <v>502</v>
      </c>
      <c r="AB268">
        <v>3</v>
      </c>
      <c r="AC268">
        <v>13</v>
      </c>
      <c r="AD268" t="s">
        <v>17</v>
      </c>
      <c r="AE268" t="s">
        <v>17</v>
      </c>
      <c r="AF268">
        <f t="shared" si="28"/>
        <v>4834.0975609756106</v>
      </c>
      <c r="AG268" t="s">
        <v>17</v>
      </c>
      <c r="AH268" s="4">
        <v>3.0354354381561279</v>
      </c>
      <c r="AI268">
        <v>71.935975609756099</v>
      </c>
      <c r="AJ268">
        <f t="shared" si="29"/>
        <v>4.8340975609756107</v>
      </c>
    </row>
    <row r="269" spans="3:36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W269">
        <v>5931.0658536585379</v>
      </c>
      <c r="Z269">
        <v>2003</v>
      </c>
      <c r="AA269">
        <v>502</v>
      </c>
      <c r="AB269">
        <v>3</v>
      </c>
      <c r="AC269">
        <v>14</v>
      </c>
      <c r="AD269" t="s">
        <v>17</v>
      </c>
      <c r="AE269" t="s">
        <v>17</v>
      </c>
      <c r="AF269">
        <f t="shared" si="28"/>
        <v>5931.0658536585379</v>
      </c>
      <c r="AG269" t="s">
        <v>17</v>
      </c>
      <c r="AH269" s="4">
        <v>2.0872418880462646</v>
      </c>
      <c r="AI269">
        <v>88.259908536585371</v>
      </c>
      <c r="AJ269">
        <f t="shared" si="29"/>
        <v>5.9310658536585379</v>
      </c>
    </row>
    <row r="270" spans="3:36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W270">
        <v>2472.8268292682933</v>
      </c>
      <c r="X270">
        <v>6.2254859550561802E-3</v>
      </c>
      <c r="Z270">
        <v>2003</v>
      </c>
      <c r="AA270">
        <v>502</v>
      </c>
      <c r="AB270">
        <v>4</v>
      </c>
      <c r="AC270">
        <v>1</v>
      </c>
      <c r="AD270">
        <v>89</v>
      </c>
      <c r="AE270">
        <v>0.55406825000000004</v>
      </c>
      <c r="AF270">
        <f t="shared" si="28"/>
        <v>2472.8268292682933</v>
      </c>
      <c r="AG270">
        <f t="shared" ref="AG270:AG276" si="30">AE270/AD270</f>
        <v>6.2254859550561802E-3</v>
      </c>
      <c r="AH270" s="4">
        <v>1.9064465761184692</v>
      </c>
      <c r="AI270">
        <v>36.798018292682933</v>
      </c>
      <c r="AJ270">
        <f t="shared" si="29"/>
        <v>2.4728268292682931</v>
      </c>
    </row>
    <row r="271" spans="3:36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W271">
        <v>3235.1268292682926</v>
      </c>
      <c r="X271">
        <v>6.7771999101123599E-3</v>
      </c>
      <c r="Z271">
        <v>2003</v>
      </c>
      <c r="AA271">
        <v>502</v>
      </c>
      <c r="AB271">
        <v>4</v>
      </c>
      <c r="AC271">
        <v>2</v>
      </c>
      <c r="AD271">
        <v>89</v>
      </c>
      <c r="AE271">
        <v>0.60317079200000001</v>
      </c>
      <c r="AF271">
        <f t="shared" si="28"/>
        <v>3235.1268292682926</v>
      </c>
      <c r="AG271">
        <f t="shared" si="30"/>
        <v>6.7771999101123599E-3</v>
      </c>
      <c r="AH271" s="4">
        <v>2.0777962207794189</v>
      </c>
      <c r="AI271">
        <v>48.141768292682926</v>
      </c>
      <c r="AJ271">
        <f t="shared" si="29"/>
        <v>3.2351268292682924</v>
      </c>
    </row>
    <row r="272" spans="3:36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W272">
        <v>3867.2780487804889</v>
      </c>
      <c r="X272">
        <v>8.0995439438202241E-3</v>
      </c>
      <c r="Z272">
        <v>2003</v>
      </c>
      <c r="AA272">
        <v>502</v>
      </c>
      <c r="AB272">
        <v>4</v>
      </c>
      <c r="AC272">
        <v>3</v>
      </c>
      <c r="AD272">
        <v>89</v>
      </c>
      <c r="AE272">
        <v>0.72085941099999995</v>
      </c>
      <c r="AF272">
        <f t="shared" si="28"/>
        <v>3867.2780487804889</v>
      </c>
      <c r="AG272">
        <f t="shared" si="30"/>
        <v>8.0995439438202241E-3</v>
      </c>
      <c r="AH272" s="4">
        <v>1.9055101871490479</v>
      </c>
      <c r="AI272">
        <v>57.548780487804883</v>
      </c>
      <c r="AJ272">
        <f t="shared" si="29"/>
        <v>3.8672780487804888</v>
      </c>
    </row>
    <row r="273" spans="3:36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W273">
        <v>4889.875609756099</v>
      </c>
      <c r="X273">
        <v>8.5799360674157308E-3</v>
      </c>
      <c r="Z273">
        <v>2003</v>
      </c>
      <c r="AA273">
        <v>502</v>
      </c>
      <c r="AB273">
        <v>4</v>
      </c>
      <c r="AC273">
        <v>4</v>
      </c>
      <c r="AD273">
        <v>89</v>
      </c>
      <c r="AE273">
        <v>0.76361431000000002</v>
      </c>
      <c r="AF273">
        <f t="shared" si="28"/>
        <v>4889.875609756099</v>
      </c>
      <c r="AG273">
        <f t="shared" si="30"/>
        <v>8.5799360674157308E-3</v>
      </c>
      <c r="AH273" s="4">
        <v>2.2631800174713135</v>
      </c>
      <c r="AI273">
        <v>72.766006097560989</v>
      </c>
      <c r="AJ273">
        <f t="shared" si="29"/>
        <v>4.8898756097560989</v>
      </c>
    </row>
    <row r="274" spans="3:36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W274">
        <v>5893.8804878048795</v>
      </c>
      <c r="X274">
        <v>9.1444875168539327E-3</v>
      </c>
      <c r="Z274">
        <v>2003</v>
      </c>
      <c r="AA274">
        <v>502</v>
      </c>
      <c r="AB274">
        <v>4</v>
      </c>
      <c r="AC274">
        <v>5</v>
      </c>
      <c r="AD274">
        <v>89</v>
      </c>
      <c r="AE274">
        <v>0.81385938899999999</v>
      </c>
      <c r="AF274">
        <f t="shared" si="28"/>
        <v>5893.8804878048795</v>
      </c>
      <c r="AG274">
        <f t="shared" si="30"/>
        <v>9.1444875168539327E-3</v>
      </c>
      <c r="AH274" s="4">
        <v>2.2155613899230957</v>
      </c>
      <c r="AI274">
        <v>87.706554878048792</v>
      </c>
      <c r="AJ274">
        <f t="shared" si="29"/>
        <v>5.8938804878048794</v>
      </c>
    </row>
    <row r="275" spans="3:36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W275">
        <v>5745.1390243902451</v>
      </c>
      <c r="X275">
        <v>9.2986375393258429E-3</v>
      </c>
      <c r="Z275">
        <v>2003</v>
      </c>
      <c r="AA275">
        <v>502</v>
      </c>
      <c r="AB275">
        <v>4</v>
      </c>
      <c r="AC275">
        <v>6</v>
      </c>
      <c r="AD275">
        <v>89</v>
      </c>
      <c r="AE275">
        <v>0.82757874099999995</v>
      </c>
      <c r="AF275">
        <f t="shared" si="28"/>
        <v>5745.1390243902451</v>
      </c>
      <c r="AG275">
        <f t="shared" si="30"/>
        <v>9.2986375393258429E-3</v>
      </c>
      <c r="AH275" s="4">
        <v>2.7509527206420898</v>
      </c>
      <c r="AI275">
        <v>85.493140243902445</v>
      </c>
      <c r="AJ275">
        <f t="shared" si="29"/>
        <v>5.7451390243902454</v>
      </c>
    </row>
    <row r="276" spans="3:36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W276">
        <v>6302.9195121951234</v>
      </c>
      <c r="X276">
        <v>9.3255155617977536E-3</v>
      </c>
      <c r="Z276">
        <v>2003</v>
      </c>
      <c r="AA276">
        <v>502</v>
      </c>
      <c r="AB276">
        <v>4</v>
      </c>
      <c r="AC276">
        <v>7</v>
      </c>
      <c r="AD276">
        <v>89</v>
      </c>
      <c r="AE276">
        <v>0.82997088500000005</v>
      </c>
      <c r="AF276">
        <f t="shared" si="28"/>
        <v>6302.9195121951234</v>
      </c>
      <c r="AG276">
        <f t="shared" si="30"/>
        <v>9.3255155617977536E-3</v>
      </c>
      <c r="AH276" s="4">
        <v>2.6286838054656982</v>
      </c>
      <c r="AI276">
        <v>93.793445121951237</v>
      </c>
      <c r="AJ276">
        <f t="shared" si="29"/>
        <v>6.3029195121951238</v>
      </c>
    </row>
    <row r="277" spans="3:36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W277">
        <v>5503.4341463414639</v>
      </c>
      <c r="Z277">
        <v>2003</v>
      </c>
      <c r="AA277">
        <v>502</v>
      </c>
      <c r="AB277">
        <v>4</v>
      </c>
      <c r="AC277">
        <v>8</v>
      </c>
      <c r="AD277" t="s">
        <v>17</v>
      </c>
      <c r="AE277" t="s">
        <v>17</v>
      </c>
      <c r="AF277">
        <f t="shared" si="28"/>
        <v>5503.4341463414639</v>
      </c>
      <c r="AG277" t="s">
        <v>17</v>
      </c>
      <c r="AH277" s="4">
        <v>2.1955821514129639</v>
      </c>
      <c r="AI277">
        <v>81.896341463414643</v>
      </c>
      <c r="AJ277">
        <f t="shared" si="29"/>
        <v>5.5034341463414638</v>
      </c>
    </row>
    <row r="278" spans="3:36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W278">
        <v>6302.9195121951234</v>
      </c>
      <c r="Z278">
        <v>2003</v>
      </c>
      <c r="AA278">
        <v>502</v>
      </c>
      <c r="AB278">
        <v>4</v>
      </c>
      <c r="AC278">
        <v>9</v>
      </c>
      <c r="AD278" t="s">
        <v>17</v>
      </c>
      <c r="AE278" t="s">
        <v>17</v>
      </c>
      <c r="AF278">
        <f t="shared" si="28"/>
        <v>6302.9195121951234</v>
      </c>
      <c r="AG278" t="s">
        <v>17</v>
      </c>
      <c r="AH278" s="4">
        <v>2.3037607669830322</v>
      </c>
      <c r="AI278">
        <v>93.793445121951237</v>
      </c>
      <c r="AJ278">
        <f t="shared" si="29"/>
        <v>6.3029195121951238</v>
      </c>
    </row>
    <row r="279" spans="3:36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W279">
        <v>5986.8439024390273</v>
      </c>
      <c r="Z279">
        <v>2003</v>
      </c>
      <c r="AA279">
        <v>502</v>
      </c>
      <c r="AB279">
        <v>4</v>
      </c>
      <c r="AC279">
        <v>10</v>
      </c>
      <c r="AD279" t="s">
        <v>17</v>
      </c>
      <c r="AE279" t="s">
        <v>17</v>
      </c>
      <c r="AF279">
        <f t="shared" si="28"/>
        <v>5986.8439024390273</v>
      </c>
      <c r="AG279" t="s">
        <v>17</v>
      </c>
      <c r="AH279" s="4">
        <v>2.5254726409912109</v>
      </c>
      <c r="AI279">
        <v>89.089939024390276</v>
      </c>
      <c r="AJ279">
        <f t="shared" si="29"/>
        <v>5.986843902439027</v>
      </c>
    </row>
    <row r="280" spans="3:36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W280">
        <v>6024.0292682926847</v>
      </c>
      <c r="Z280">
        <v>2003</v>
      </c>
      <c r="AA280">
        <v>502</v>
      </c>
      <c r="AB280">
        <v>4</v>
      </c>
      <c r="AC280">
        <v>11</v>
      </c>
      <c r="AD280" t="s">
        <v>17</v>
      </c>
      <c r="AE280" t="s">
        <v>17</v>
      </c>
      <c r="AF280">
        <f t="shared" si="28"/>
        <v>6024.0292682926847</v>
      </c>
      <c r="AG280" t="s">
        <v>17</v>
      </c>
      <c r="AH280" s="4">
        <v>2.401524543762207</v>
      </c>
      <c r="AI280">
        <v>89.643292682926841</v>
      </c>
      <c r="AJ280">
        <f t="shared" si="29"/>
        <v>6.0240292682926846</v>
      </c>
    </row>
    <row r="281" spans="3:36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W281">
        <v>6730.5512195121973</v>
      </c>
      <c r="Z281">
        <v>2003</v>
      </c>
      <c r="AA281">
        <v>502</v>
      </c>
      <c r="AB281">
        <v>4</v>
      </c>
      <c r="AC281">
        <v>12</v>
      </c>
      <c r="AD281" t="s">
        <v>17</v>
      </c>
      <c r="AE281" t="s">
        <v>17</v>
      </c>
      <c r="AF281">
        <f t="shared" si="28"/>
        <v>6730.5512195121973</v>
      </c>
      <c r="AG281" t="s">
        <v>17</v>
      </c>
      <c r="AH281" s="4">
        <v>2.2904746532440186</v>
      </c>
      <c r="AI281">
        <v>100.15701219512198</v>
      </c>
      <c r="AJ281">
        <f t="shared" si="29"/>
        <v>6.730551219512197</v>
      </c>
    </row>
    <row r="282" spans="3:36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W282">
        <v>4592.3926829268294</v>
      </c>
      <c r="Z282">
        <v>2003</v>
      </c>
      <c r="AA282">
        <v>502</v>
      </c>
      <c r="AB282">
        <v>4</v>
      </c>
      <c r="AC282">
        <v>13</v>
      </c>
      <c r="AD282" t="s">
        <v>17</v>
      </c>
      <c r="AE282" t="s">
        <v>17</v>
      </c>
      <c r="AF282">
        <f t="shared" si="28"/>
        <v>4592.3926829268294</v>
      </c>
      <c r="AG282" t="s">
        <v>17</v>
      </c>
      <c r="AH282" s="4">
        <v>2.7298452854156494</v>
      </c>
      <c r="AI282">
        <v>68.339176829268297</v>
      </c>
      <c r="AJ282">
        <f t="shared" si="29"/>
        <v>4.5923926829268291</v>
      </c>
    </row>
    <row r="283" spans="3:36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W283">
        <v>6451.6609756097578</v>
      </c>
      <c r="Z283">
        <v>2003</v>
      </c>
      <c r="AA283">
        <v>502</v>
      </c>
      <c r="AB283">
        <v>4</v>
      </c>
      <c r="AC283">
        <v>14</v>
      </c>
      <c r="AD283" t="s">
        <v>17</v>
      </c>
      <c r="AE283" t="s">
        <v>17</v>
      </c>
      <c r="AF283">
        <f t="shared" si="28"/>
        <v>6451.6609756097578</v>
      </c>
      <c r="AG283" t="s">
        <v>17</v>
      </c>
      <c r="AH283" s="4">
        <v>2.0536959171295166</v>
      </c>
      <c r="AI283">
        <v>96.006859756097583</v>
      </c>
      <c r="AJ283">
        <f t="shared" si="29"/>
        <v>6.4516609756097578</v>
      </c>
    </row>
    <row r="284" spans="3:36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W284">
        <v>1937.3575609756103</v>
      </c>
      <c r="X284">
        <v>3.3127843137254901E-3</v>
      </c>
      <c r="Z284">
        <v>2004</v>
      </c>
      <c r="AA284">
        <v>502</v>
      </c>
      <c r="AB284">
        <v>1</v>
      </c>
      <c r="AC284">
        <v>1</v>
      </c>
      <c r="AD284">
        <v>85</v>
      </c>
      <c r="AE284">
        <v>0.28158666666666665</v>
      </c>
      <c r="AF284">
        <f t="shared" si="28"/>
        <v>1937.3575609756103</v>
      </c>
      <c r="AG284">
        <f t="shared" ref="AG284:AG290" si="31">AE284/AD284</f>
        <v>3.3127843137254901E-3</v>
      </c>
      <c r="AH284" s="4">
        <v>2.3469808101654053</v>
      </c>
      <c r="AI284">
        <v>28.829725609756103</v>
      </c>
      <c r="AJ284">
        <f t="shared" si="29"/>
        <v>1.9373575609756104</v>
      </c>
    </row>
    <row r="285" spans="3:36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W285">
        <v>1065.9804878048783</v>
      </c>
      <c r="X285">
        <v>4.7838786026966696E-3</v>
      </c>
      <c r="Z285">
        <v>2004</v>
      </c>
      <c r="AA285">
        <v>502</v>
      </c>
      <c r="AB285">
        <v>1</v>
      </c>
      <c r="AC285">
        <v>2</v>
      </c>
      <c r="AD285">
        <v>85</v>
      </c>
      <c r="AE285">
        <v>0.40662968122921689</v>
      </c>
      <c r="AF285">
        <f t="shared" si="28"/>
        <v>1065.9804878048783</v>
      </c>
      <c r="AG285">
        <f t="shared" si="31"/>
        <v>4.7838786026966696E-3</v>
      </c>
      <c r="AH285">
        <v>2.3791935443878174</v>
      </c>
      <c r="AI285">
        <v>15.862804878048783</v>
      </c>
      <c r="AJ285">
        <f t="shared" si="29"/>
        <v>1.0659804878048782</v>
      </c>
    </row>
    <row r="286" spans="3:36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W286">
        <v>1740.2751219512202</v>
      </c>
      <c r="X286">
        <v>7.320272491349482E-3</v>
      </c>
      <c r="Z286">
        <v>2004</v>
      </c>
      <c r="AA286">
        <v>502</v>
      </c>
      <c r="AB286">
        <v>1</v>
      </c>
      <c r="AC286">
        <v>3</v>
      </c>
      <c r="AD286">
        <v>85</v>
      </c>
      <c r="AE286">
        <v>0.62222316176470593</v>
      </c>
      <c r="AF286">
        <f t="shared" si="28"/>
        <v>1740.2751219512202</v>
      </c>
      <c r="AG286">
        <f t="shared" si="31"/>
        <v>7.320272491349482E-3</v>
      </c>
      <c r="AH286">
        <v>2.3755354881286621</v>
      </c>
      <c r="AI286">
        <v>25.8969512195122</v>
      </c>
      <c r="AJ286">
        <f t="shared" si="29"/>
        <v>1.7402751219512202</v>
      </c>
    </row>
    <row r="287" spans="3:36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W287">
        <v>1760.1073170731711</v>
      </c>
      <c r="X287">
        <v>7.7473777203188963E-3</v>
      </c>
      <c r="Z287">
        <v>2004</v>
      </c>
      <c r="AA287">
        <v>502</v>
      </c>
      <c r="AB287">
        <v>1</v>
      </c>
      <c r="AC287">
        <v>4</v>
      </c>
      <c r="AD287">
        <v>85</v>
      </c>
      <c r="AE287">
        <v>0.6585271062271062</v>
      </c>
      <c r="AF287">
        <f t="shared" si="28"/>
        <v>1760.1073170731711</v>
      </c>
      <c r="AG287">
        <f t="shared" si="31"/>
        <v>7.7473777203188963E-3</v>
      </c>
      <c r="AH287">
        <v>2.3474993705749512</v>
      </c>
      <c r="AI287">
        <v>26.19207317073171</v>
      </c>
      <c r="AJ287">
        <f t="shared" si="29"/>
        <v>1.7601073170731711</v>
      </c>
    </row>
    <row r="288" spans="3:36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W288">
        <v>3076.4692682926834</v>
      </c>
      <c r="X288">
        <v>9.1483187235678609E-3</v>
      </c>
      <c r="Z288">
        <v>2004</v>
      </c>
      <c r="AA288">
        <v>502</v>
      </c>
      <c r="AB288">
        <v>1</v>
      </c>
      <c r="AC288">
        <v>5</v>
      </c>
      <c r="AD288">
        <v>85</v>
      </c>
      <c r="AE288">
        <v>0.77760709150326812</v>
      </c>
      <c r="AF288">
        <f t="shared" si="28"/>
        <v>3076.4692682926834</v>
      </c>
      <c r="AG288">
        <f t="shared" si="31"/>
        <v>9.1483187235678609E-3</v>
      </c>
      <c r="AH288">
        <v>2.3678464889526367</v>
      </c>
      <c r="AI288">
        <v>45.780792682926837</v>
      </c>
      <c r="AJ288">
        <f t="shared" si="29"/>
        <v>3.0764692682926835</v>
      </c>
    </row>
    <row r="289" spans="3:36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W289">
        <v>3148.3609756097567</v>
      </c>
      <c r="X289">
        <v>5.3043022875816992E-3</v>
      </c>
      <c r="Z289">
        <v>2004</v>
      </c>
      <c r="AA289">
        <v>502</v>
      </c>
      <c r="AB289">
        <v>1</v>
      </c>
      <c r="AC289">
        <v>6</v>
      </c>
      <c r="AD289">
        <v>85</v>
      </c>
      <c r="AE289">
        <v>0.45086569444444441</v>
      </c>
      <c r="AF289">
        <f t="shared" si="28"/>
        <v>3148.3609756097567</v>
      </c>
      <c r="AG289">
        <f t="shared" si="31"/>
        <v>5.3043022875816992E-3</v>
      </c>
      <c r="AH289">
        <v>2.3888192176818848</v>
      </c>
      <c r="AI289">
        <v>46.850609756097569</v>
      </c>
      <c r="AJ289">
        <f t="shared" si="29"/>
        <v>3.1483609756097568</v>
      </c>
    </row>
    <row r="290" spans="3:36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W290">
        <v>4355.6458536585378</v>
      </c>
      <c r="X290">
        <v>5.6670265282583619E-3</v>
      </c>
      <c r="Z290">
        <v>2004</v>
      </c>
      <c r="AA290">
        <v>502</v>
      </c>
      <c r="AB290">
        <v>1</v>
      </c>
      <c r="AC290">
        <v>7</v>
      </c>
      <c r="AD290">
        <v>85</v>
      </c>
      <c r="AE290">
        <v>0.48169725490196075</v>
      </c>
      <c r="AF290">
        <f t="shared" si="28"/>
        <v>4355.6458536585378</v>
      </c>
      <c r="AG290">
        <f t="shared" si="31"/>
        <v>5.6670265282583619E-3</v>
      </c>
      <c r="AH290">
        <v>2.5534071922302246</v>
      </c>
      <c r="AI290">
        <v>64.816158536585377</v>
      </c>
      <c r="AJ290">
        <f t="shared" si="29"/>
        <v>4.3556458536585376</v>
      </c>
    </row>
    <row r="291" spans="3:36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W291">
        <v>4075.5160975609765</v>
      </c>
      <c r="Z291">
        <v>2004</v>
      </c>
      <c r="AA291">
        <v>502</v>
      </c>
      <c r="AB291">
        <v>1</v>
      </c>
      <c r="AC291">
        <v>8</v>
      </c>
      <c r="AD291" t="s">
        <v>17</v>
      </c>
      <c r="AE291" t="s">
        <v>17</v>
      </c>
      <c r="AF291">
        <f t="shared" si="28"/>
        <v>4075.5160975609765</v>
      </c>
      <c r="AG291" t="s">
        <v>17</v>
      </c>
      <c r="AH291">
        <v>2.6197855472564697</v>
      </c>
      <c r="AI291">
        <v>60.647560975609764</v>
      </c>
      <c r="AJ291">
        <f t="shared" si="29"/>
        <v>4.0755160975609765</v>
      </c>
    </row>
    <row r="292" spans="3:36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W292">
        <v>3605.7409756097568</v>
      </c>
      <c r="Z292">
        <v>2004</v>
      </c>
      <c r="AA292">
        <v>502</v>
      </c>
      <c r="AB292">
        <v>1</v>
      </c>
      <c r="AC292">
        <v>9</v>
      </c>
      <c r="AD292" t="s">
        <v>17</v>
      </c>
      <c r="AE292" t="s">
        <v>17</v>
      </c>
      <c r="AF292">
        <f t="shared" si="28"/>
        <v>3605.7409756097568</v>
      </c>
      <c r="AG292" t="s">
        <v>17</v>
      </c>
      <c r="AH292">
        <v>2.2266499996185303</v>
      </c>
      <c r="AI292">
        <v>53.656859756097568</v>
      </c>
      <c r="AJ292">
        <f t="shared" si="29"/>
        <v>3.6057409756097569</v>
      </c>
    </row>
    <row r="293" spans="3:36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W293">
        <v>3478.0712195121951</v>
      </c>
      <c r="Z293">
        <v>2004</v>
      </c>
      <c r="AA293">
        <v>502</v>
      </c>
      <c r="AB293">
        <v>1</v>
      </c>
      <c r="AC293">
        <v>10</v>
      </c>
      <c r="AD293" t="s">
        <v>17</v>
      </c>
      <c r="AE293" t="s">
        <v>17</v>
      </c>
      <c r="AF293">
        <f t="shared" si="28"/>
        <v>3478.0712195121951</v>
      </c>
      <c r="AG293" t="s">
        <v>17</v>
      </c>
      <c r="AH293">
        <v>2.2702572345733643</v>
      </c>
      <c r="AI293">
        <v>51.757012195121952</v>
      </c>
      <c r="AJ293">
        <f t="shared" si="29"/>
        <v>3.478071219512195</v>
      </c>
    </row>
    <row r="294" spans="3:36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W294">
        <v>3551.202439024391</v>
      </c>
      <c r="Z294">
        <v>2004</v>
      </c>
      <c r="AA294">
        <v>502</v>
      </c>
      <c r="AB294">
        <v>1</v>
      </c>
      <c r="AC294">
        <v>11</v>
      </c>
      <c r="AD294" t="s">
        <v>17</v>
      </c>
      <c r="AE294" t="s">
        <v>17</v>
      </c>
      <c r="AF294">
        <f t="shared" si="28"/>
        <v>3551.202439024391</v>
      </c>
      <c r="AG294" t="s">
        <v>17</v>
      </c>
      <c r="AH294">
        <v>2.4559853076934814</v>
      </c>
      <c r="AI294">
        <v>52.845274390243908</v>
      </c>
      <c r="AJ294">
        <f t="shared" si="29"/>
        <v>3.551202439024391</v>
      </c>
    </row>
    <row r="295" spans="3:36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W295">
        <v>3915.6190243902447</v>
      </c>
      <c r="Z295">
        <v>2004</v>
      </c>
      <c r="AA295">
        <v>502</v>
      </c>
      <c r="AB295">
        <v>1</v>
      </c>
      <c r="AC295">
        <v>12</v>
      </c>
      <c r="AD295" t="s">
        <v>17</v>
      </c>
      <c r="AE295" t="s">
        <v>17</v>
      </c>
      <c r="AF295">
        <f t="shared" si="28"/>
        <v>3915.6190243902447</v>
      </c>
      <c r="AG295" t="s">
        <v>17</v>
      </c>
      <c r="AH295">
        <v>2.3265626430511475</v>
      </c>
      <c r="AI295">
        <v>58.268140243902444</v>
      </c>
      <c r="AJ295">
        <f t="shared" si="29"/>
        <v>3.9156190243902449</v>
      </c>
    </row>
    <row r="296" spans="3:36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W296">
        <v>3585.9087804878059</v>
      </c>
      <c r="Z296">
        <v>2004</v>
      </c>
      <c r="AA296">
        <v>502</v>
      </c>
      <c r="AB296">
        <v>1</v>
      </c>
      <c r="AC296">
        <v>13</v>
      </c>
      <c r="AD296" t="s">
        <v>17</v>
      </c>
      <c r="AE296" t="s">
        <v>17</v>
      </c>
      <c r="AF296">
        <f t="shared" si="28"/>
        <v>3585.9087804878059</v>
      </c>
      <c r="AG296" t="s">
        <v>17</v>
      </c>
      <c r="AH296">
        <v>2.6430191993713379</v>
      </c>
      <c r="AI296">
        <v>53.361737804878061</v>
      </c>
      <c r="AJ296">
        <f t="shared" si="29"/>
        <v>3.5859087804878058</v>
      </c>
    </row>
    <row r="297" spans="3:36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W297">
        <v>3782.9912195121965</v>
      </c>
      <c r="Z297">
        <v>2004</v>
      </c>
      <c r="AA297">
        <v>502</v>
      </c>
      <c r="AB297">
        <v>1</v>
      </c>
      <c r="AC297">
        <v>14</v>
      </c>
      <c r="AD297" t="s">
        <v>17</v>
      </c>
      <c r="AE297" t="s">
        <v>17</v>
      </c>
      <c r="AF297">
        <f t="shared" si="28"/>
        <v>3782.9912195121965</v>
      </c>
      <c r="AG297" t="s">
        <v>17</v>
      </c>
      <c r="AH297">
        <v>2.1893661022186279</v>
      </c>
      <c r="AI297">
        <v>56.29451219512196</v>
      </c>
      <c r="AJ297">
        <f t="shared" si="29"/>
        <v>3.7829912195121964</v>
      </c>
    </row>
    <row r="298" spans="3:36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W298">
        <v>1281.6556097560979</v>
      </c>
      <c r="X298">
        <v>8.9234032698046559E-3</v>
      </c>
      <c r="Z298">
        <v>2004</v>
      </c>
      <c r="AA298">
        <v>502</v>
      </c>
      <c r="AB298">
        <v>2</v>
      </c>
      <c r="AC298">
        <v>1</v>
      </c>
      <c r="AD298">
        <v>85</v>
      </c>
      <c r="AE298">
        <v>0.75848927793339571</v>
      </c>
      <c r="AF298">
        <f t="shared" si="28"/>
        <v>1281.6556097560979</v>
      </c>
      <c r="AG298">
        <f t="shared" ref="AG298:AG304" si="32">AE298/AD298</f>
        <v>8.9234032698046559E-3</v>
      </c>
      <c r="AH298">
        <v>2.3478150367736816</v>
      </c>
      <c r="AI298">
        <v>19.072256097560977</v>
      </c>
      <c r="AJ298">
        <f t="shared" si="29"/>
        <v>1.2816556097560978</v>
      </c>
    </row>
    <row r="299" spans="3:36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W299">
        <v>1349.8287804878053</v>
      </c>
      <c r="X299">
        <v>5.4932857554786619E-3</v>
      </c>
      <c r="Z299">
        <v>2004</v>
      </c>
      <c r="AA299">
        <v>502</v>
      </c>
      <c r="AB299">
        <v>2</v>
      </c>
      <c r="AC299">
        <v>2</v>
      </c>
      <c r="AD299">
        <v>85</v>
      </c>
      <c r="AE299">
        <v>0.46692928921568627</v>
      </c>
      <c r="AF299">
        <f t="shared" si="28"/>
        <v>1349.8287804878053</v>
      </c>
      <c r="AG299">
        <f t="shared" si="32"/>
        <v>5.4932857554786619E-3</v>
      </c>
      <c r="AH299">
        <v>2.22501540184021</v>
      </c>
      <c r="AI299">
        <v>20.086737804878052</v>
      </c>
      <c r="AJ299">
        <f t="shared" si="29"/>
        <v>1.3498287804878053</v>
      </c>
    </row>
    <row r="300" spans="3:36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W300">
        <v>1594.0126829268295</v>
      </c>
      <c r="X300">
        <v>9.2218431372549023E-3</v>
      </c>
      <c r="Z300">
        <v>2004</v>
      </c>
      <c r="AA300">
        <v>502</v>
      </c>
      <c r="AB300">
        <v>2</v>
      </c>
      <c r="AC300">
        <v>3</v>
      </c>
      <c r="AD300">
        <v>85</v>
      </c>
      <c r="AE300">
        <v>0.78385666666666676</v>
      </c>
      <c r="AF300">
        <f t="shared" si="28"/>
        <v>1594.0126829268295</v>
      </c>
      <c r="AG300">
        <f t="shared" si="32"/>
        <v>9.2218431372549023E-3</v>
      </c>
      <c r="AH300">
        <v>2.2837004661560059</v>
      </c>
      <c r="AI300">
        <v>23.720426829268295</v>
      </c>
      <c r="AJ300">
        <f t="shared" si="29"/>
        <v>1.5940126829268295</v>
      </c>
    </row>
    <row r="301" spans="3:36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W301">
        <v>2629.0053658536594</v>
      </c>
      <c r="X301">
        <v>9.4313721899016035E-3</v>
      </c>
      <c r="Z301">
        <v>2004</v>
      </c>
      <c r="AA301">
        <v>502</v>
      </c>
      <c r="AB301">
        <v>2</v>
      </c>
      <c r="AC301">
        <v>4</v>
      </c>
      <c r="AD301">
        <v>85</v>
      </c>
      <c r="AE301">
        <v>0.80166663614163625</v>
      </c>
      <c r="AF301">
        <f t="shared" si="28"/>
        <v>2629.0053658536594</v>
      </c>
      <c r="AG301">
        <f t="shared" si="32"/>
        <v>9.4313721899016035E-3</v>
      </c>
      <c r="AH301">
        <v>2.182711124420166</v>
      </c>
      <c r="AI301">
        <v>39.122103658536595</v>
      </c>
      <c r="AJ301">
        <f t="shared" si="29"/>
        <v>2.6290053658536596</v>
      </c>
    </row>
    <row r="302" spans="3:36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W302">
        <v>3397.5029268292697</v>
      </c>
      <c r="X302">
        <v>4.4111880046136106E-3</v>
      </c>
      <c r="Z302">
        <v>2004</v>
      </c>
      <c r="AA302">
        <v>502</v>
      </c>
      <c r="AB302">
        <v>2</v>
      </c>
      <c r="AC302">
        <v>5</v>
      </c>
      <c r="AD302">
        <v>85</v>
      </c>
      <c r="AE302">
        <v>0.37495098039215691</v>
      </c>
      <c r="AF302">
        <f t="shared" si="28"/>
        <v>3397.5029268292697</v>
      </c>
      <c r="AG302">
        <f t="shared" si="32"/>
        <v>4.4111880046136106E-3</v>
      </c>
      <c r="AH302">
        <v>2.1829714775085449</v>
      </c>
      <c r="AI302">
        <v>50.558079268292694</v>
      </c>
      <c r="AJ302">
        <f t="shared" si="29"/>
        <v>3.3975029268292696</v>
      </c>
    </row>
    <row r="303" spans="3:36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W303">
        <v>4270.1195121951232</v>
      </c>
      <c r="X303">
        <v>4.8380961168781253E-3</v>
      </c>
      <c r="Z303">
        <v>2004</v>
      </c>
      <c r="AA303">
        <v>502</v>
      </c>
      <c r="AB303">
        <v>2</v>
      </c>
      <c r="AC303">
        <v>6</v>
      </c>
      <c r="AD303">
        <v>85</v>
      </c>
      <c r="AE303">
        <v>0.41123816993464063</v>
      </c>
      <c r="AF303">
        <f t="shared" si="28"/>
        <v>4270.1195121951232</v>
      </c>
      <c r="AG303">
        <f t="shared" si="32"/>
        <v>4.8380961168781253E-3</v>
      </c>
      <c r="AH303">
        <v>2.6573300361633301</v>
      </c>
      <c r="AI303">
        <v>63.543445121951237</v>
      </c>
      <c r="AJ303">
        <f t="shared" si="29"/>
        <v>4.270119512195123</v>
      </c>
    </row>
    <row r="304" spans="3:36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W304">
        <v>3982.5526829268301</v>
      </c>
      <c r="X304">
        <v>6.1369575163398695E-3</v>
      </c>
      <c r="Z304">
        <v>2004</v>
      </c>
      <c r="AA304">
        <v>502</v>
      </c>
      <c r="AB304">
        <v>2</v>
      </c>
      <c r="AC304">
        <v>7</v>
      </c>
      <c r="AD304">
        <v>85</v>
      </c>
      <c r="AE304">
        <v>0.52164138888888889</v>
      </c>
      <c r="AF304">
        <f t="shared" si="28"/>
        <v>3982.5526829268301</v>
      </c>
      <c r="AG304">
        <f t="shared" si="32"/>
        <v>6.1369575163398695E-3</v>
      </c>
      <c r="AH304">
        <v>2.925889253616333</v>
      </c>
      <c r="AI304">
        <v>59.264176829268301</v>
      </c>
      <c r="AJ304">
        <f t="shared" si="29"/>
        <v>3.9825526829268303</v>
      </c>
    </row>
    <row r="305" spans="3:36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W305">
        <v>4141.2102439024402</v>
      </c>
      <c r="Z305">
        <v>2004</v>
      </c>
      <c r="AA305">
        <v>502</v>
      </c>
      <c r="AB305">
        <v>2</v>
      </c>
      <c r="AC305">
        <v>8</v>
      </c>
      <c r="AD305" t="s">
        <v>17</v>
      </c>
      <c r="AE305" t="s">
        <v>17</v>
      </c>
      <c r="AF305">
        <f t="shared" si="28"/>
        <v>4141.2102439024402</v>
      </c>
      <c r="AG305" t="s">
        <v>17</v>
      </c>
      <c r="AH305">
        <v>2.3995285034179688</v>
      </c>
      <c r="AI305">
        <v>61.625152439024397</v>
      </c>
      <c r="AJ305">
        <f t="shared" si="29"/>
        <v>4.1412102439024405</v>
      </c>
    </row>
    <row r="306" spans="3:36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W306">
        <v>4182.1141463414651</v>
      </c>
      <c r="Z306">
        <v>2004</v>
      </c>
      <c r="AA306">
        <v>502</v>
      </c>
      <c r="AB306">
        <v>2</v>
      </c>
      <c r="AC306">
        <v>9</v>
      </c>
      <c r="AD306" t="s">
        <v>17</v>
      </c>
      <c r="AE306" t="s">
        <v>17</v>
      </c>
      <c r="AF306">
        <f t="shared" si="28"/>
        <v>4182.1141463414651</v>
      </c>
      <c r="AG306" t="s">
        <v>17</v>
      </c>
      <c r="AH306">
        <v>2.2381582260131836</v>
      </c>
      <c r="AI306">
        <v>62.233841463414649</v>
      </c>
      <c r="AJ306">
        <f t="shared" si="29"/>
        <v>4.1821141463414655</v>
      </c>
    </row>
    <row r="307" spans="3:36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W307">
        <v>3830.0926829268301</v>
      </c>
      <c r="Z307">
        <v>2004</v>
      </c>
      <c r="AA307">
        <v>502</v>
      </c>
      <c r="AB307">
        <v>2</v>
      </c>
      <c r="AC307">
        <v>10</v>
      </c>
      <c r="AD307" t="s">
        <v>17</v>
      </c>
      <c r="AE307" t="s">
        <v>17</v>
      </c>
      <c r="AF307">
        <f t="shared" si="28"/>
        <v>3830.0926829268301</v>
      </c>
      <c r="AG307" t="s">
        <v>17</v>
      </c>
      <c r="AH307">
        <v>2.2259595394134521</v>
      </c>
      <c r="AI307">
        <v>56.995426829268304</v>
      </c>
      <c r="AJ307">
        <f t="shared" si="29"/>
        <v>3.8300926829268302</v>
      </c>
    </row>
    <row r="308" spans="3:36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W308">
        <v>4420.1004878048789</v>
      </c>
      <c r="Z308">
        <v>2004</v>
      </c>
      <c r="AA308">
        <v>502</v>
      </c>
      <c r="AB308">
        <v>2</v>
      </c>
      <c r="AC308">
        <v>11</v>
      </c>
      <c r="AD308" t="s">
        <v>17</v>
      </c>
      <c r="AE308" t="s">
        <v>17</v>
      </c>
      <c r="AF308">
        <f t="shared" si="28"/>
        <v>4420.1004878048789</v>
      </c>
      <c r="AG308" t="s">
        <v>17</v>
      </c>
      <c r="AH308">
        <v>2.4922440052032471</v>
      </c>
      <c r="AI308">
        <v>65.775304878048786</v>
      </c>
      <c r="AJ308">
        <f t="shared" si="29"/>
        <v>4.4201004878048789</v>
      </c>
    </row>
    <row r="309" spans="3:36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W309">
        <v>4682.8770731707327</v>
      </c>
      <c r="Z309">
        <v>2004</v>
      </c>
      <c r="AA309">
        <v>502</v>
      </c>
      <c r="AB309">
        <v>2</v>
      </c>
      <c r="AC309">
        <v>12</v>
      </c>
      <c r="AD309" t="s">
        <v>17</v>
      </c>
      <c r="AE309" t="s">
        <v>17</v>
      </c>
      <c r="AF309">
        <f t="shared" si="28"/>
        <v>4682.8770731707327</v>
      </c>
      <c r="AG309" t="s">
        <v>17</v>
      </c>
      <c r="AH309">
        <v>2.5477943420410156</v>
      </c>
      <c r="AI309">
        <v>69.685670731707333</v>
      </c>
      <c r="AJ309">
        <f t="shared" si="29"/>
        <v>4.682877073170733</v>
      </c>
    </row>
    <row r="310" spans="3:36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W310">
        <v>3685.0697560975618</v>
      </c>
      <c r="Z310">
        <v>2004</v>
      </c>
      <c r="AA310">
        <v>502</v>
      </c>
      <c r="AB310">
        <v>2</v>
      </c>
      <c r="AC310">
        <v>13</v>
      </c>
      <c r="AD310" t="s">
        <v>17</v>
      </c>
      <c r="AE310" t="s">
        <v>17</v>
      </c>
      <c r="AF310">
        <f t="shared" si="28"/>
        <v>3685.0697560975618</v>
      </c>
      <c r="AG310" t="s">
        <v>17</v>
      </c>
      <c r="AH310">
        <v>2.8993265628814697</v>
      </c>
      <c r="AI310">
        <v>54.837347560975623</v>
      </c>
      <c r="AJ310">
        <f t="shared" si="29"/>
        <v>3.6850697560975618</v>
      </c>
    </row>
    <row r="311" spans="3:36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W311">
        <v>4236.6526829268305</v>
      </c>
      <c r="Z311">
        <v>2004</v>
      </c>
      <c r="AA311">
        <v>502</v>
      </c>
      <c r="AB311">
        <v>2</v>
      </c>
      <c r="AC311">
        <v>14</v>
      </c>
      <c r="AD311" t="s">
        <v>17</v>
      </c>
      <c r="AE311" t="s">
        <v>17</v>
      </c>
      <c r="AF311">
        <f t="shared" si="28"/>
        <v>4236.6526829268305</v>
      </c>
      <c r="AG311" t="s">
        <v>17</v>
      </c>
      <c r="AH311">
        <v>2.1897103786468506</v>
      </c>
      <c r="AI311">
        <v>63.045426829268301</v>
      </c>
      <c r="AJ311">
        <f t="shared" si="29"/>
        <v>4.2366526829268301</v>
      </c>
    </row>
    <row r="312" spans="3:36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W312">
        <v>1584.096585365854</v>
      </c>
      <c r="X312">
        <v>5.2257775263951731E-3</v>
      </c>
      <c r="Z312">
        <v>2004</v>
      </c>
      <c r="AA312">
        <v>502</v>
      </c>
      <c r="AB312">
        <v>3</v>
      </c>
      <c r="AC312">
        <v>1</v>
      </c>
      <c r="AD312">
        <v>85</v>
      </c>
      <c r="AE312">
        <v>0.44419108974358973</v>
      </c>
      <c r="AF312">
        <f t="shared" si="28"/>
        <v>1584.096585365854</v>
      </c>
      <c r="AG312">
        <f t="shared" ref="AG312:AG318" si="33">AE312/AD312</f>
        <v>5.2257775263951731E-3</v>
      </c>
      <c r="AH312">
        <v>2.2561113834381104</v>
      </c>
      <c r="AI312">
        <v>23.572865853658538</v>
      </c>
      <c r="AJ312">
        <f t="shared" si="29"/>
        <v>1.584096585365854</v>
      </c>
    </row>
    <row r="313" spans="3:36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W313">
        <v>1363.4634146341466</v>
      </c>
      <c r="X313">
        <v>4.5861089324618735E-3</v>
      </c>
      <c r="Z313">
        <v>2004</v>
      </c>
      <c r="AA313">
        <v>502</v>
      </c>
      <c r="AB313">
        <v>3</v>
      </c>
      <c r="AC313">
        <v>2</v>
      </c>
      <c r="AD313">
        <v>85</v>
      </c>
      <c r="AE313">
        <v>0.38981925925925925</v>
      </c>
      <c r="AF313">
        <f t="shared" si="28"/>
        <v>1363.4634146341466</v>
      </c>
      <c r="AG313">
        <f t="shared" si="33"/>
        <v>4.5861089324618735E-3</v>
      </c>
      <c r="AH313">
        <v>2.3387014865875244</v>
      </c>
      <c r="AI313">
        <v>20.289634146341466</v>
      </c>
      <c r="AJ313">
        <f t="shared" si="29"/>
        <v>1.3634634146341467</v>
      </c>
    </row>
    <row r="314" spans="3:36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W314">
        <v>2348.8756097560981</v>
      </c>
      <c r="X314">
        <v>9.6878816526610647E-3</v>
      </c>
      <c r="Z314">
        <v>2004</v>
      </c>
      <c r="AA314">
        <v>502</v>
      </c>
      <c r="AB314">
        <v>3</v>
      </c>
      <c r="AC314">
        <v>3</v>
      </c>
      <c r="AD314">
        <v>85</v>
      </c>
      <c r="AE314">
        <v>0.82346994047619049</v>
      </c>
      <c r="AF314">
        <f t="shared" si="28"/>
        <v>2348.8756097560981</v>
      </c>
      <c r="AG314">
        <f t="shared" si="33"/>
        <v>9.6878816526610647E-3</v>
      </c>
      <c r="AH314">
        <v>2.3095531463623047</v>
      </c>
      <c r="AI314">
        <v>34.953506097560982</v>
      </c>
      <c r="AJ314">
        <f t="shared" si="29"/>
        <v>2.3488756097560981</v>
      </c>
    </row>
    <row r="315" spans="3:36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W315">
        <v>2814.9321951219522</v>
      </c>
      <c r="X315">
        <v>7.7123638344226576E-3</v>
      </c>
      <c r="Z315">
        <v>2004</v>
      </c>
      <c r="AA315">
        <v>502</v>
      </c>
      <c r="AB315">
        <v>3</v>
      </c>
      <c r="AC315">
        <v>4</v>
      </c>
      <c r="AD315">
        <v>85</v>
      </c>
      <c r="AE315">
        <v>0.6555509259259259</v>
      </c>
      <c r="AF315">
        <f t="shared" si="28"/>
        <v>2814.9321951219522</v>
      </c>
      <c r="AG315">
        <f t="shared" si="33"/>
        <v>7.7123638344226576E-3</v>
      </c>
      <c r="AH315">
        <v>2.0720500946044922</v>
      </c>
      <c r="AI315">
        <v>41.888871951219521</v>
      </c>
      <c r="AJ315">
        <f t="shared" si="29"/>
        <v>2.8149321951219521</v>
      </c>
    </row>
    <row r="316" spans="3:36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W316">
        <v>3906.9424390243912</v>
      </c>
      <c r="X316">
        <v>8.8561605975723615E-3</v>
      </c>
      <c r="Z316">
        <v>2004</v>
      </c>
      <c r="AA316">
        <v>502</v>
      </c>
      <c r="AB316">
        <v>3</v>
      </c>
      <c r="AC316">
        <v>5</v>
      </c>
      <c r="AD316">
        <v>85</v>
      </c>
      <c r="AE316">
        <v>0.75277365079365077</v>
      </c>
      <c r="AF316">
        <f t="shared" si="28"/>
        <v>3906.9424390243912</v>
      </c>
      <c r="AG316">
        <f t="shared" si="33"/>
        <v>8.8561605975723615E-3</v>
      </c>
      <c r="AH316">
        <v>2.2513236999511719</v>
      </c>
      <c r="AI316">
        <v>58.139024390243911</v>
      </c>
      <c r="AJ316">
        <f t="shared" si="29"/>
        <v>3.9069424390243914</v>
      </c>
    </row>
    <row r="317" spans="3:36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W317">
        <v>4251.5268292682931</v>
      </c>
      <c r="X317">
        <v>7.864324229691879E-3</v>
      </c>
      <c r="Z317">
        <v>2004</v>
      </c>
      <c r="AA317">
        <v>502</v>
      </c>
      <c r="AB317">
        <v>3</v>
      </c>
      <c r="AC317">
        <v>6</v>
      </c>
      <c r="AD317">
        <v>85</v>
      </c>
      <c r="AE317">
        <v>0.66846755952380965</v>
      </c>
      <c r="AF317">
        <f t="shared" si="28"/>
        <v>4251.5268292682931</v>
      </c>
      <c r="AG317">
        <f t="shared" si="33"/>
        <v>7.864324229691879E-3</v>
      </c>
      <c r="AH317">
        <v>2.315178394317627</v>
      </c>
      <c r="AI317">
        <v>63.266768292682926</v>
      </c>
      <c r="AJ317">
        <f t="shared" si="29"/>
        <v>4.2515268292682933</v>
      </c>
    </row>
    <row r="318" spans="3:36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W318">
        <v>4122.6175609756101</v>
      </c>
      <c r="X318">
        <v>8.9970048206311198E-3</v>
      </c>
      <c r="Z318">
        <v>2004</v>
      </c>
      <c r="AA318">
        <v>502</v>
      </c>
      <c r="AB318">
        <v>3</v>
      </c>
      <c r="AC318">
        <v>7</v>
      </c>
      <c r="AD318">
        <v>85</v>
      </c>
      <c r="AE318">
        <v>0.76474540975364513</v>
      </c>
      <c r="AF318">
        <f t="shared" si="28"/>
        <v>4122.6175609756101</v>
      </c>
      <c r="AG318">
        <f t="shared" si="33"/>
        <v>8.9970048206311198E-3</v>
      </c>
      <c r="AH318">
        <v>2.7378814220428467</v>
      </c>
      <c r="AI318">
        <v>61.3484756097561</v>
      </c>
      <c r="AJ318">
        <f t="shared" si="29"/>
        <v>4.1226175609756099</v>
      </c>
    </row>
    <row r="319" spans="3:36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W319">
        <v>4017.2590243902437</v>
      </c>
      <c r="Z319">
        <v>2004</v>
      </c>
      <c r="AA319">
        <v>502</v>
      </c>
      <c r="AB319">
        <v>3</v>
      </c>
      <c r="AC319">
        <v>8</v>
      </c>
      <c r="AD319" t="s">
        <v>17</v>
      </c>
      <c r="AE319" t="s">
        <v>17</v>
      </c>
      <c r="AF319">
        <f t="shared" si="28"/>
        <v>4017.2590243902437</v>
      </c>
      <c r="AG319" t="s">
        <v>17</v>
      </c>
      <c r="AH319">
        <v>2.2456626892089844</v>
      </c>
      <c r="AI319">
        <v>59.78064024390244</v>
      </c>
      <c r="AJ319">
        <f t="shared" si="29"/>
        <v>4.0172590243902437</v>
      </c>
    </row>
    <row r="320" spans="3:36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W320">
        <v>3770.5960975609773</v>
      </c>
      <c r="Z320">
        <v>2004</v>
      </c>
      <c r="AA320">
        <v>502</v>
      </c>
      <c r="AB320">
        <v>3</v>
      </c>
      <c r="AC320">
        <v>9</v>
      </c>
      <c r="AD320" t="s">
        <v>17</v>
      </c>
      <c r="AE320" t="s">
        <v>17</v>
      </c>
      <c r="AF320">
        <f t="shared" si="28"/>
        <v>3770.5960975609773</v>
      </c>
      <c r="AG320" t="s">
        <v>17</v>
      </c>
      <c r="AH320">
        <v>2.4306418895721436</v>
      </c>
      <c r="AI320">
        <v>56.11006097560977</v>
      </c>
      <c r="AJ320">
        <f t="shared" si="29"/>
        <v>3.7705960975609774</v>
      </c>
    </row>
    <row r="321" spans="3:36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W321">
        <v>3909.4214634146347</v>
      </c>
      <c r="Z321">
        <v>2004</v>
      </c>
      <c r="AA321">
        <v>502</v>
      </c>
      <c r="AB321">
        <v>3</v>
      </c>
      <c r="AC321">
        <v>10</v>
      </c>
      <c r="AD321" t="s">
        <v>17</v>
      </c>
      <c r="AE321" t="s">
        <v>17</v>
      </c>
      <c r="AF321">
        <f t="shared" si="28"/>
        <v>3909.4214634146347</v>
      </c>
      <c r="AG321" t="s">
        <v>17</v>
      </c>
      <c r="AH321">
        <v>2.2660312652587891</v>
      </c>
      <c r="AI321">
        <v>58.175914634146345</v>
      </c>
      <c r="AJ321">
        <f t="shared" si="29"/>
        <v>3.9094214634146347</v>
      </c>
    </row>
    <row r="322" spans="3:36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W322">
        <v>4796.9121951219531</v>
      </c>
      <c r="Z322">
        <v>2004</v>
      </c>
      <c r="AA322">
        <v>502</v>
      </c>
      <c r="AB322">
        <v>3</v>
      </c>
      <c r="AC322">
        <v>11</v>
      </c>
      <c r="AD322" t="s">
        <v>17</v>
      </c>
      <c r="AE322" t="s">
        <v>17</v>
      </c>
      <c r="AF322">
        <f t="shared" si="28"/>
        <v>4796.9121951219531</v>
      </c>
      <c r="AG322" t="s">
        <v>17</v>
      </c>
      <c r="AH322">
        <v>2.5456595420837402</v>
      </c>
      <c r="AI322">
        <v>71.382621951219534</v>
      </c>
      <c r="AJ322">
        <f t="shared" si="29"/>
        <v>4.7969121951219531</v>
      </c>
    </row>
    <row r="323" spans="3:36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W323">
        <v>4210.6229268292691</v>
      </c>
      <c r="Z323">
        <v>2004</v>
      </c>
      <c r="AA323">
        <v>502</v>
      </c>
      <c r="AB323">
        <v>3</v>
      </c>
      <c r="AC323">
        <v>12</v>
      </c>
      <c r="AD323" t="s">
        <v>17</v>
      </c>
      <c r="AE323" t="s">
        <v>17</v>
      </c>
      <c r="AF323">
        <f t="shared" si="28"/>
        <v>4210.6229268292691</v>
      </c>
      <c r="AG323" t="s">
        <v>17</v>
      </c>
      <c r="AH323">
        <v>2.494687557220459</v>
      </c>
      <c r="AI323">
        <v>62.658079268292688</v>
      </c>
      <c r="AJ323">
        <f t="shared" si="29"/>
        <v>4.2106229268292692</v>
      </c>
    </row>
    <row r="324" spans="3:36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W324">
        <v>3183.0673170731716</v>
      </c>
      <c r="Z324">
        <v>2004</v>
      </c>
      <c r="AA324">
        <v>502</v>
      </c>
      <c r="AB324">
        <v>3</v>
      </c>
      <c r="AC324">
        <v>13</v>
      </c>
      <c r="AD324" t="s">
        <v>17</v>
      </c>
      <c r="AE324" t="s">
        <v>17</v>
      </c>
      <c r="AF324">
        <f t="shared" si="28"/>
        <v>3183.0673170731716</v>
      </c>
      <c r="AG324" t="s">
        <v>17</v>
      </c>
      <c r="AH324">
        <v>3.319063663482666</v>
      </c>
      <c r="AI324">
        <v>47.367073170731715</v>
      </c>
      <c r="AJ324">
        <f t="shared" si="29"/>
        <v>3.1830673170731716</v>
      </c>
    </row>
    <row r="325" spans="3:36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W325">
        <v>4408.9448780487819</v>
      </c>
      <c r="Z325">
        <v>2004</v>
      </c>
      <c r="AA325">
        <v>502</v>
      </c>
      <c r="AB325">
        <v>3</v>
      </c>
      <c r="AC325">
        <v>14</v>
      </c>
      <c r="AD325" t="s">
        <v>17</v>
      </c>
      <c r="AE325" t="s">
        <v>17</v>
      </c>
      <c r="AF325">
        <f t="shared" ref="AF325:AF388" si="34">AJ325*1000</f>
        <v>4408.9448780487819</v>
      </c>
      <c r="AG325" t="s">
        <v>17</v>
      </c>
      <c r="AH325">
        <v>2.3688125610351563</v>
      </c>
      <c r="AI325">
        <v>65.609298780487819</v>
      </c>
      <c r="AJ325">
        <f t="shared" ref="AJ325:AJ388" si="35">AI325*60*1.12/1000</f>
        <v>4.4089448780487821</v>
      </c>
    </row>
    <row r="326" spans="3:36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W326">
        <v>2038.9975609756102</v>
      </c>
      <c r="X326">
        <v>6.0178582202111601E-3</v>
      </c>
      <c r="Z326">
        <v>2004</v>
      </c>
      <c r="AA326">
        <v>502</v>
      </c>
      <c r="AB326">
        <v>4</v>
      </c>
      <c r="AC326">
        <v>1</v>
      </c>
      <c r="AD326">
        <v>85</v>
      </c>
      <c r="AE326">
        <v>0.51151794871794865</v>
      </c>
      <c r="AF326">
        <f t="shared" si="34"/>
        <v>2038.9975609756102</v>
      </c>
      <c r="AG326">
        <f t="shared" ref="AG326:AG332" si="36">AE326/AD326</f>
        <v>6.0178582202111601E-3</v>
      </c>
      <c r="AH326">
        <v>2.236797571182251</v>
      </c>
      <c r="AI326">
        <v>30.342225609756103</v>
      </c>
      <c r="AJ326">
        <f t="shared" si="35"/>
        <v>2.0389975609756101</v>
      </c>
    </row>
    <row r="327" spans="3:36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W327">
        <v>1607.6473170731711</v>
      </c>
      <c r="X327">
        <v>9.4936650326797375E-3</v>
      </c>
      <c r="Z327">
        <v>2004</v>
      </c>
      <c r="AA327">
        <v>502</v>
      </c>
      <c r="AB327">
        <v>4</v>
      </c>
      <c r="AC327">
        <v>2</v>
      </c>
      <c r="AD327">
        <v>85</v>
      </c>
      <c r="AE327">
        <v>0.80696152777777774</v>
      </c>
      <c r="AF327">
        <f t="shared" si="34"/>
        <v>1607.6473170731711</v>
      </c>
      <c r="AG327">
        <f t="shared" si="36"/>
        <v>9.4936650326797375E-3</v>
      </c>
      <c r="AH327">
        <v>2.3691525459289551</v>
      </c>
      <c r="AI327">
        <v>23.92332317073171</v>
      </c>
      <c r="AJ327">
        <f t="shared" si="35"/>
        <v>1.6076473170731711</v>
      </c>
    </row>
    <row r="328" spans="3:36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W328">
        <v>2074.9434146341468</v>
      </c>
      <c r="X328">
        <v>8.0469410328233865E-3</v>
      </c>
      <c r="Z328">
        <v>2004</v>
      </c>
      <c r="AA328">
        <v>502</v>
      </c>
      <c r="AB328">
        <v>4</v>
      </c>
      <c r="AC328">
        <v>3</v>
      </c>
      <c r="AD328">
        <v>85</v>
      </c>
      <c r="AE328">
        <v>0.68398998778998787</v>
      </c>
      <c r="AF328">
        <f t="shared" si="34"/>
        <v>2074.9434146341468</v>
      </c>
      <c r="AG328">
        <f t="shared" si="36"/>
        <v>8.0469410328233865E-3</v>
      </c>
      <c r="AH328">
        <v>2.1957361698150635</v>
      </c>
      <c r="AI328">
        <v>30.877134146341465</v>
      </c>
      <c r="AJ328">
        <f t="shared" si="35"/>
        <v>2.0749434146341468</v>
      </c>
    </row>
    <row r="329" spans="3:36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W329">
        <v>2497.6170731707325</v>
      </c>
      <c r="X329">
        <v>6.1222314494425228E-3</v>
      </c>
      <c r="Z329">
        <v>2004</v>
      </c>
      <c r="AA329">
        <v>502</v>
      </c>
      <c r="AB329">
        <v>4</v>
      </c>
      <c r="AC329">
        <v>4</v>
      </c>
      <c r="AD329">
        <v>85</v>
      </c>
      <c r="AE329">
        <v>0.52038967320261442</v>
      </c>
      <c r="AF329">
        <f t="shared" si="34"/>
        <v>2497.6170731707325</v>
      </c>
      <c r="AG329">
        <f t="shared" si="36"/>
        <v>6.1222314494425228E-3</v>
      </c>
      <c r="AH329">
        <v>2.0159943103790283</v>
      </c>
      <c r="AI329">
        <v>37.166920731707329</v>
      </c>
      <c r="AJ329">
        <f t="shared" si="35"/>
        <v>2.4976170731707326</v>
      </c>
    </row>
    <row r="330" spans="3:36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W330">
        <v>4071.7975609756099</v>
      </c>
      <c r="X330">
        <v>9.5978398692810451E-3</v>
      </c>
      <c r="Z330">
        <v>2004</v>
      </c>
      <c r="AA330">
        <v>502</v>
      </c>
      <c r="AB330">
        <v>4</v>
      </c>
      <c r="AC330">
        <v>5</v>
      </c>
      <c r="AD330">
        <v>85</v>
      </c>
      <c r="AE330">
        <v>0.81581638888888885</v>
      </c>
      <c r="AF330">
        <f t="shared" si="34"/>
        <v>4071.7975609756099</v>
      </c>
      <c r="AG330">
        <f t="shared" si="36"/>
        <v>9.5978398692810451E-3</v>
      </c>
      <c r="AH330">
        <v>2.6375637054443359</v>
      </c>
      <c r="AI330">
        <v>60.592225609756106</v>
      </c>
      <c r="AJ330">
        <f t="shared" si="35"/>
        <v>4.0717975609756101</v>
      </c>
    </row>
    <row r="331" spans="3:36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W331">
        <v>3443.3648780487811</v>
      </c>
      <c r="X331">
        <v>8.8104389657823901E-3</v>
      </c>
      <c r="Z331">
        <v>2004</v>
      </c>
      <c r="AA331">
        <v>502</v>
      </c>
      <c r="AB331">
        <v>4</v>
      </c>
      <c r="AC331">
        <v>6</v>
      </c>
      <c r="AD331">
        <v>85</v>
      </c>
      <c r="AE331">
        <v>0.74888731209150317</v>
      </c>
      <c r="AF331">
        <f t="shared" si="34"/>
        <v>3443.3648780487811</v>
      </c>
      <c r="AG331">
        <f t="shared" si="36"/>
        <v>8.8104389657823901E-3</v>
      </c>
      <c r="AH331">
        <v>2.8225514888763428</v>
      </c>
      <c r="AI331">
        <v>51.240548780487813</v>
      </c>
      <c r="AJ331">
        <f t="shared" si="35"/>
        <v>3.4433648780487811</v>
      </c>
    </row>
    <row r="332" spans="3:36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W332">
        <v>3880.9126829268303</v>
      </c>
      <c r="X332">
        <v>6.6364636998590288E-3</v>
      </c>
      <c r="Z332">
        <v>2004</v>
      </c>
      <c r="AA332">
        <v>502</v>
      </c>
      <c r="AB332">
        <v>4</v>
      </c>
      <c r="AC332">
        <v>7</v>
      </c>
      <c r="AD332">
        <v>85</v>
      </c>
      <c r="AE332">
        <v>0.56409941448801748</v>
      </c>
      <c r="AF332">
        <f t="shared" si="34"/>
        <v>3880.9126829268303</v>
      </c>
      <c r="AG332">
        <f t="shared" si="36"/>
        <v>6.6364636998590288E-3</v>
      </c>
      <c r="AH332">
        <v>2.9987106323242188</v>
      </c>
      <c r="AI332">
        <v>57.751676829268298</v>
      </c>
      <c r="AJ332">
        <f t="shared" si="35"/>
        <v>3.8809126829268301</v>
      </c>
    </row>
    <row r="333" spans="3:36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W333">
        <v>4118.8990243902444</v>
      </c>
      <c r="Z333">
        <v>2004</v>
      </c>
      <c r="AA333">
        <v>502</v>
      </c>
      <c r="AB333">
        <v>4</v>
      </c>
      <c r="AC333">
        <v>8</v>
      </c>
      <c r="AD333" t="s">
        <v>17</v>
      </c>
      <c r="AE333" t="s">
        <v>17</v>
      </c>
      <c r="AF333">
        <f t="shared" si="34"/>
        <v>4118.8990243902444</v>
      </c>
      <c r="AG333" t="s">
        <v>17</v>
      </c>
      <c r="AH333">
        <v>1.9668625593185425</v>
      </c>
      <c r="AI333">
        <v>61.293140243902442</v>
      </c>
      <c r="AJ333">
        <f t="shared" si="35"/>
        <v>4.1188990243902444</v>
      </c>
    </row>
    <row r="334" spans="3:36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W334">
        <v>3962.7204878048788</v>
      </c>
      <c r="Z334">
        <v>2004</v>
      </c>
      <c r="AA334">
        <v>502</v>
      </c>
      <c r="AB334">
        <v>4</v>
      </c>
      <c r="AC334">
        <v>9</v>
      </c>
      <c r="AD334" t="s">
        <v>17</v>
      </c>
      <c r="AE334" t="s">
        <v>17</v>
      </c>
      <c r="AF334">
        <f t="shared" si="34"/>
        <v>3962.7204878048788</v>
      </c>
      <c r="AG334" t="s">
        <v>17</v>
      </c>
      <c r="AH334">
        <v>2.131169319152832</v>
      </c>
      <c r="AI334">
        <v>58.969054878048787</v>
      </c>
      <c r="AJ334">
        <f t="shared" si="35"/>
        <v>3.9627204878048787</v>
      </c>
    </row>
    <row r="335" spans="3:36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W335">
        <v>4239.1317073170749</v>
      </c>
      <c r="Z335">
        <v>2004</v>
      </c>
      <c r="AA335">
        <v>502</v>
      </c>
      <c r="AB335">
        <v>4</v>
      </c>
      <c r="AC335">
        <v>10</v>
      </c>
      <c r="AD335" t="s">
        <v>17</v>
      </c>
      <c r="AE335" t="s">
        <v>17</v>
      </c>
      <c r="AF335">
        <f t="shared" si="34"/>
        <v>4239.1317073170749</v>
      </c>
      <c r="AG335" t="s">
        <v>17</v>
      </c>
      <c r="AH335">
        <v>2.5022091865539551</v>
      </c>
      <c r="AI335">
        <v>63.082317073170749</v>
      </c>
      <c r="AJ335">
        <f t="shared" si="35"/>
        <v>4.2391317073170747</v>
      </c>
    </row>
    <row r="336" spans="3:36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W336">
        <v>4283.7541463414645</v>
      </c>
      <c r="Z336">
        <v>2004</v>
      </c>
      <c r="AA336">
        <v>502</v>
      </c>
      <c r="AB336">
        <v>4</v>
      </c>
      <c r="AC336">
        <v>11</v>
      </c>
      <c r="AD336" t="s">
        <v>17</v>
      </c>
      <c r="AE336" t="s">
        <v>17</v>
      </c>
      <c r="AF336">
        <f t="shared" si="34"/>
        <v>4283.7541463414645</v>
      </c>
      <c r="AG336" t="s">
        <v>17</v>
      </c>
      <c r="AH336">
        <v>2.511476993560791</v>
      </c>
      <c r="AI336">
        <v>63.746341463414645</v>
      </c>
      <c r="AJ336">
        <f t="shared" si="35"/>
        <v>4.2837541463414643</v>
      </c>
    </row>
    <row r="337" spans="3:36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W337">
        <v>4306.0653658536603</v>
      </c>
      <c r="Z337">
        <v>2004</v>
      </c>
      <c r="AA337">
        <v>502</v>
      </c>
      <c r="AB337">
        <v>4</v>
      </c>
      <c r="AC337">
        <v>12</v>
      </c>
      <c r="AD337" t="s">
        <v>17</v>
      </c>
      <c r="AE337" t="s">
        <v>17</v>
      </c>
      <c r="AF337">
        <f t="shared" si="34"/>
        <v>4306.0653658536603</v>
      </c>
      <c r="AG337" t="s">
        <v>17</v>
      </c>
      <c r="AH337">
        <v>2.1114435195922852</v>
      </c>
      <c r="AI337">
        <v>64.078353658536599</v>
      </c>
      <c r="AJ337">
        <f t="shared" si="35"/>
        <v>4.3060653658536605</v>
      </c>
    </row>
    <row r="338" spans="3:36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W338">
        <v>3494.1848780487821</v>
      </c>
      <c r="Z338">
        <v>2004</v>
      </c>
      <c r="AA338">
        <v>502</v>
      </c>
      <c r="AB338">
        <v>4</v>
      </c>
      <c r="AC338">
        <v>13</v>
      </c>
      <c r="AD338" t="s">
        <v>17</v>
      </c>
      <c r="AE338" t="s">
        <v>17</v>
      </c>
      <c r="AF338">
        <f t="shared" si="34"/>
        <v>3494.1848780487821</v>
      </c>
      <c r="AG338" t="s">
        <v>17</v>
      </c>
      <c r="AH338">
        <v>2.9035353660583496</v>
      </c>
      <c r="AI338">
        <v>51.996798780487822</v>
      </c>
      <c r="AJ338">
        <f t="shared" si="35"/>
        <v>3.4941848780487823</v>
      </c>
    </row>
    <row r="339" spans="3:36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W339">
        <v>3919.3375609756104</v>
      </c>
      <c r="Z339">
        <v>2004</v>
      </c>
      <c r="AA339">
        <v>502</v>
      </c>
      <c r="AB339">
        <v>4</v>
      </c>
      <c r="AC339">
        <v>14</v>
      </c>
      <c r="AD339" t="s">
        <v>17</v>
      </c>
      <c r="AE339" t="s">
        <v>17</v>
      </c>
      <c r="AF339">
        <f t="shared" si="34"/>
        <v>3919.3375609756104</v>
      </c>
      <c r="AG339" t="s">
        <v>17</v>
      </c>
      <c r="AH339">
        <v>2.2491927146911621</v>
      </c>
      <c r="AI339">
        <v>58.323475609756102</v>
      </c>
      <c r="AJ339">
        <f t="shared" si="35"/>
        <v>3.9193375609756105</v>
      </c>
    </row>
    <row r="340" spans="3:36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W340">
        <v>1696.402837145374</v>
      </c>
      <c r="X340">
        <v>5.2244484897518879E-3</v>
      </c>
      <c r="Z340">
        <v>2005</v>
      </c>
      <c r="AA340">
        <v>502</v>
      </c>
      <c r="AB340">
        <v>1</v>
      </c>
      <c r="AC340">
        <v>1</v>
      </c>
      <c r="AD340">
        <v>103</v>
      </c>
      <c r="AE340">
        <v>0.53811819444444442</v>
      </c>
      <c r="AF340">
        <f t="shared" si="34"/>
        <v>1696.402837145374</v>
      </c>
      <c r="AG340">
        <f t="shared" ref="AG340:AG346" si="37">AE340/AD340</f>
        <v>5.2244484897518879E-3</v>
      </c>
      <c r="AH340">
        <v>2.3168840408325195</v>
      </c>
      <c r="AI340">
        <v>25.244089838472824</v>
      </c>
      <c r="AJ340">
        <f t="shared" si="35"/>
        <v>1.6964028371453739</v>
      </c>
    </row>
    <row r="341" spans="3:36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W341">
        <v>1456.1564339970971</v>
      </c>
      <c r="X341">
        <v>4.7152410262918535E-3</v>
      </c>
      <c r="Z341">
        <v>2005</v>
      </c>
      <c r="AA341">
        <v>502</v>
      </c>
      <c r="AB341">
        <v>1</v>
      </c>
      <c r="AC341">
        <v>2</v>
      </c>
      <c r="AD341">
        <v>103</v>
      </c>
      <c r="AE341">
        <v>0.48566982570806094</v>
      </c>
      <c r="AF341">
        <f t="shared" si="34"/>
        <v>1456.1564339970971</v>
      </c>
      <c r="AG341">
        <f t="shared" si="37"/>
        <v>4.7152410262918535E-3</v>
      </c>
      <c r="AH341">
        <v>2.4741442203521729</v>
      </c>
      <c r="AI341">
        <v>21.668994553528229</v>
      </c>
      <c r="AJ341">
        <f t="shared" si="35"/>
        <v>1.4561564339970972</v>
      </c>
    </row>
    <row r="342" spans="3:36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W342">
        <v>1783.6111087505476</v>
      </c>
      <c r="X342">
        <v>6.1374649406688237E-3</v>
      </c>
      <c r="Z342">
        <v>2005</v>
      </c>
      <c r="AA342">
        <v>502</v>
      </c>
      <c r="AB342">
        <v>1</v>
      </c>
      <c r="AC342">
        <v>3</v>
      </c>
      <c r="AD342">
        <v>103</v>
      </c>
      <c r="AE342">
        <v>0.63215888888888883</v>
      </c>
      <c r="AF342">
        <f t="shared" si="34"/>
        <v>1783.6111087505476</v>
      </c>
      <c r="AG342">
        <f t="shared" si="37"/>
        <v>6.1374649406688237E-3</v>
      </c>
      <c r="AH342">
        <v>2.2797813415527344</v>
      </c>
      <c r="AI342">
        <v>26.541831975454574</v>
      </c>
      <c r="AJ342">
        <f t="shared" si="35"/>
        <v>1.7836111087505475</v>
      </c>
    </row>
    <row r="343" spans="3:36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W343">
        <v>2100.3011177497992</v>
      </c>
      <c r="X343">
        <v>6.0086433413710687E-3</v>
      </c>
      <c r="Z343">
        <v>2005</v>
      </c>
      <c r="AA343">
        <v>502</v>
      </c>
      <c r="AB343">
        <v>1</v>
      </c>
      <c r="AC343">
        <v>4</v>
      </c>
      <c r="AD343">
        <v>103</v>
      </c>
      <c r="AE343">
        <v>0.61889026416122006</v>
      </c>
      <c r="AF343">
        <f t="shared" si="34"/>
        <v>2100.3011177497992</v>
      </c>
      <c r="AG343">
        <f t="shared" si="37"/>
        <v>6.0086433413710687E-3</v>
      </c>
      <c r="AH343">
        <v>2.1639151573181152</v>
      </c>
      <c r="AI343">
        <v>31.254480918895819</v>
      </c>
      <c r="AJ343">
        <f t="shared" si="35"/>
        <v>2.1003011177497992</v>
      </c>
    </row>
    <row r="344" spans="3:36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W344">
        <v>2314.1500665231133</v>
      </c>
      <c r="X344">
        <v>6.7980139794803973E-3</v>
      </c>
      <c r="Z344">
        <v>2005</v>
      </c>
      <c r="AA344">
        <v>502</v>
      </c>
      <c r="AB344">
        <v>1</v>
      </c>
      <c r="AC344">
        <v>5</v>
      </c>
      <c r="AD344">
        <v>103</v>
      </c>
      <c r="AE344">
        <v>0.70019543988648092</v>
      </c>
      <c r="AF344">
        <f t="shared" si="34"/>
        <v>2314.1500665231133</v>
      </c>
      <c r="AG344">
        <f t="shared" si="37"/>
        <v>6.7980139794803973E-3</v>
      </c>
      <c r="AH344">
        <v>2.1702632904052734</v>
      </c>
      <c r="AI344">
        <v>34.436756942308229</v>
      </c>
      <c r="AJ344">
        <f t="shared" si="35"/>
        <v>2.3141500665231134</v>
      </c>
    </row>
    <row r="345" spans="3:36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W345">
        <v>2186.00691186432</v>
      </c>
      <c r="X345">
        <v>6.3113967944243505E-3</v>
      </c>
      <c r="Z345">
        <v>2005</v>
      </c>
      <c r="AA345">
        <v>502</v>
      </c>
      <c r="AB345">
        <v>1</v>
      </c>
      <c r="AC345">
        <v>6</v>
      </c>
      <c r="AD345">
        <v>103</v>
      </c>
      <c r="AE345">
        <v>0.65007386982570814</v>
      </c>
      <c r="AF345">
        <f t="shared" si="34"/>
        <v>2186.00691186432</v>
      </c>
      <c r="AG345">
        <f t="shared" si="37"/>
        <v>6.3113967944243505E-3</v>
      </c>
      <c r="AH345">
        <v>2.1525390148162842</v>
      </c>
      <c r="AI345">
        <v>32.529864759885712</v>
      </c>
      <c r="AJ345">
        <f t="shared" si="35"/>
        <v>2.1860069118643199</v>
      </c>
    </row>
    <row r="346" spans="3:36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W346">
        <v>3450.0455045746312</v>
      </c>
      <c r="X346">
        <v>7.6038691935536593E-3</v>
      </c>
      <c r="Z346">
        <v>2005</v>
      </c>
      <c r="AA346">
        <v>502</v>
      </c>
      <c r="AB346">
        <v>1</v>
      </c>
      <c r="AC346">
        <v>7</v>
      </c>
      <c r="AD346">
        <v>103</v>
      </c>
      <c r="AE346">
        <v>0.78319852693602687</v>
      </c>
      <c r="AF346">
        <f t="shared" si="34"/>
        <v>3450.0455045746312</v>
      </c>
      <c r="AG346">
        <f t="shared" si="37"/>
        <v>7.6038691935536593E-3</v>
      </c>
      <c r="AH346">
        <v>2.2729043960571289</v>
      </c>
      <c r="AI346">
        <v>51.339962865693913</v>
      </c>
      <c r="AJ346">
        <f t="shared" si="35"/>
        <v>3.4500455045746312</v>
      </c>
    </row>
    <row r="347" spans="3:36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W347">
        <v>3298.1968001271221</v>
      </c>
      <c r="Z347">
        <v>2005</v>
      </c>
      <c r="AA347">
        <v>502</v>
      </c>
      <c r="AB347">
        <v>1</v>
      </c>
      <c r="AC347">
        <v>8</v>
      </c>
      <c r="AD347" t="s">
        <v>17</v>
      </c>
      <c r="AE347" t="s">
        <v>17</v>
      </c>
      <c r="AF347">
        <f t="shared" si="34"/>
        <v>3298.1968001271221</v>
      </c>
      <c r="AG347" t="s">
        <v>17</v>
      </c>
      <c r="AH347">
        <v>2.1514832973480225</v>
      </c>
      <c r="AI347">
        <v>49.080309525701217</v>
      </c>
      <c r="AJ347">
        <f t="shared" si="35"/>
        <v>3.2981968001271222</v>
      </c>
    </row>
    <row r="348" spans="3:36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W348">
        <v>2489.5306702570242</v>
      </c>
      <c r="Z348">
        <v>2005</v>
      </c>
      <c r="AA348">
        <v>502</v>
      </c>
      <c r="AB348">
        <v>1</v>
      </c>
      <c r="AC348">
        <v>9</v>
      </c>
      <c r="AD348" t="s">
        <v>17</v>
      </c>
      <c r="AE348" t="s">
        <v>17</v>
      </c>
      <c r="AF348">
        <f t="shared" si="34"/>
        <v>2489.5306702570242</v>
      </c>
      <c r="AG348" t="s">
        <v>17</v>
      </c>
      <c r="AH348">
        <v>2.2488045692443848</v>
      </c>
      <c r="AI348">
        <v>37.046587355015241</v>
      </c>
      <c r="AJ348">
        <f t="shared" si="35"/>
        <v>2.4895306702570243</v>
      </c>
    </row>
    <row r="349" spans="3:36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W349">
        <v>2484.9393687166835</v>
      </c>
      <c r="Z349">
        <v>2005</v>
      </c>
      <c r="AA349">
        <v>502</v>
      </c>
      <c r="AB349">
        <v>1</v>
      </c>
      <c r="AC349">
        <v>10</v>
      </c>
      <c r="AD349" t="s">
        <v>17</v>
      </c>
      <c r="AE349" t="s">
        <v>17</v>
      </c>
      <c r="AF349">
        <f t="shared" si="34"/>
        <v>2484.9393687166835</v>
      </c>
      <c r="AG349" t="s">
        <v>17</v>
      </c>
      <c r="AH349">
        <v>2.1121726036071777</v>
      </c>
      <c r="AI349">
        <v>36.978264415426828</v>
      </c>
      <c r="AJ349">
        <f t="shared" si="35"/>
        <v>2.4849393687166836</v>
      </c>
    </row>
    <row r="350" spans="3:36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W350">
        <v>1684.1075492742441</v>
      </c>
      <c r="Z350">
        <v>2005</v>
      </c>
      <c r="AA350">
        <v>502</v>
      </c>
      <c r="AB350">
        <v>1</v>
      </c>
      <c r="AC350">
        <v>11</v>
      </c>
      <c r="AD350" t="s">
        <v>17</v>
      </c>
      <c r="AE350" t="s">
        <v>17</v>
      </c>
      <c r="AF350">
        <f t="shared" si="34"/>
        <v>1684.1075492742441</v>
      </c>
      <c r="AG350" t="s">
        <v>17</v>
      </c>
      <c r="AH350">
        <v>2.4005825519561768</v>
      </c>
      <c r="AI350">
        <v>25.061124245152438</v>
      </c>
      <c r="AJ350">
        <f t="shared" si="35"/>
        <v>1.6841075492742441</v>
      </c>
    </row>
    <row r="351" spans="3:36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W351">
        <v>2506.3425653495128</v>
      </c>
      <c r="Z351">
        <v>2005</v>
      </c>
      <c r="AA351">
        <v>502</v>
      </c>
      <c r="AB351">
        <v>1</v>
      </c>
      <c r="AC351">
        <v>12</v>
      </c>
      <c r="AD351" t="s">
        <v>17</v>
      </c>
      <c r="AE351" t="s">
        <v>17</v>
      </c>
      <c r="AF351">
        <f t="shared" si="34"/>
        <v>2506.3425653495128</v>
      </c>
      <c r="AG351" t="s">
        <v>17</v>
      </c>
      <c r="AH351">
        <v>2.2445063591003418</v>
      </c>
      <c r="AI351">
        <v>37.296764365320122</v>
      </c>
      <c r="AJ351">
        <f t="shared" si="35"/>
        <v>2.5063425653495126</v>
      </c>
    </row>
    <row r="352" spans="3:36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W352">
        <v>1528.7967179550733</v>
      </c>
      <c r="Z352">
        <v>2005</v>
      </c>
      <c r="AA352">
        <v>502</v>
      </c>
      <c r="AB352">
        <v>1</v>
      </c>
      <c r="AC352">
        <v>13</v>
      </c>
      <c r="AD352" t="s">
        <v>17</v>
      </c>
      <c r="AE352" t="s">
        <v>17</v>
      </c>
      <c r="AF352">
        <f t="shared" si="34"/>
        <v>1528.7967179550733</v>
      </c>
      <c r="AG352" t="s">
        <v>17</v>
      </c>
      <c r="AH352">
        <v>2.6850736141204834</v>
      </c>
      <c r="AI352">
        <v>22.749951160045732</v>
      </c>
      <c r="AJ352">
        <f t="shared" si="35"/>
        <v>1.5287967179550732</v>
      </c>
    </row>
    <row r="353" spans="3:36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W353">
        <v>2431.2198424172198</v>
      </c>
      <c r="Z353">
        <v>2005</v>
      </c>
      <c r="AA353">
        <v>502</v>
      </c>
      <c r="AB353">
        <v>1</v>
      </c>
      <c r="AC353">
        <v>14</v>
      </c>
      <c r="AD353" t="s">
        <v>17</v>
      </c>
      <c r="AE353" t="s">
        <v>17</v>
      </c>
      <c r="AF353">
        <f t="shared" si="34"/>
        <v>2431.2198424172198</v>
      </c>
      <c r="AG353" t="s">
        <v>17</v>
      </c>
      <c r="AH353">
        <v>2.1852645874023438</v>
      </c>
      <c r="AI353">
        <v>36.178866702637194</v>
      </c>
      <c r="AJ353">
        <f t="shared" si="35"/>
        <v>2.4312198424172196</v>
      </c>
    </row>
    <row r="354" spans="3:36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W354">
        <v>1253.9936810247375</v>
      </c>
      <c r="X354">
        <v>4.8792597729490949E-3</v>
      </c>
      <c r="Z354">
        <v>2005</v>
      </c>
      <c r="AA354">
        <v>502</v>
      </c>
      <c r="AB354">
        <v>2</v>
      </c>
      <c r="AC354">
        <v>1</v>
      </c>
      <c r="AD354">
        <v>103</v>
      </c>
      <c r="AE354">
        <v>0.50256375661375674</v>
      </c>
      <c r="AF354">
        <f t="shared" si="34"/>
        <v>1253.9936810247375</v>
      </c>
      <c r="AG354">
        <f t="shared" ref="AG354:AG360" si="38">AE354/AD354</f>
        <v>4.8792597729490949E-3</v>
      </c>
      <c r="AH354">
        <v>2.3433043956756592</v>
      </c>
      <c r="AI354">
        <v>18.660620253344305</v>
      </c>
      <c r="AJ354">
        <f t="shared" si="35"/>
        <v>1.2539936810247374</v>
      </c>
    </row>
    <row r="355" spans="3:36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W355">
        <v>1713.4722801492258</v>
      </c>
      <c r="X355">
        <v>5.7298586888078606E-3</v>
      </c>
      <c r="Z355">
        <v>2005</v>
      </c>
      <c r="AA355">
        <v>502</v>
      </c>
      <c r="AB355">
        <v>2</v>
      </c>
      <c r="AC355">
        <v>2</v>
      </c>
      <c r="AD355">
        <v>103</v>
      </c>
      <c r="AE355">
        <v>0.59017544494720964</v>
      </c>
      <c r="AF355">
        <f t="shared" si="34"/>
        <v>1713.4722801492258</v>
      </c>
      <c r="AG355">
        <f t="shared" si="38"/>
        <v>5.7298586888078606E-3</v>
      </c>
      <c r="AH355">
        <v>2.1199288368225098</v>
      </c>
      <c r="AI355">
        <v>25.498099406982526</v>
      </c>
      <c r="AJ355">
        <f t="shared" si="35"/>
        <v>1.7134722801492257</v>
      </c>
    </row>
    <row r="356" spans="3:36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W356">
        <v>1946.8042242804879</v>
      </c>
      <c r="X356">
        <v>5.8008863372334251E-3</v>
      </c>
      <c r="Z356">
        <v>2005</v>
      </c>
      <c r="AA356">
        <v>502</v>
      </c>
      <c r="AB356">
        <v>2</v>
      </c>
      <c r="AC356">
        <v>3</v>
      </c>
      <c r="AD356">
        <v>103</v>
      </c>
      <c r="AE356">
        <v>0.59749129273504276</v>
      </c>
      <c r="AF356">
        <f t="shared" si="34"/>
        <v>1946.8042242804879</v>
      </c>
      <c r="AG356">
        <f t="shared" si="38"/>
        <v>5.8008863372334251E-3</v>
      </c>
      <c r="AH356">
        <v>2.1289436817169189</v>
      </c>
      <c r="AI356">
        <v>28.970300956554876</v>
      </c>
      <c r="AJ356">
        <f t="shared" si="35"/>
        <v>1.9468042242804879</v>
      </c>
    </row>
    <row r="357" spans="3:36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W357">
        <v>2413.0760147092706</v>
      </c>
      <c r="X357">
        <v>6.4502053248483866E-3</v>
      </c>
      <c r="Z357">
        <v>2005</v>
      </c>
      <c r="AA357">
        <v>502</v>
      </c>
      <c r="AB357">
        <v>2</v>
      </c>
      <c r="AC357">
        <v>4</v>
      </c>
      <c r="AD357">
        <v>103</v>
      </c>
      <c r="AE357">
        <v>0.66437114845938383</v>
      </c>
      <c r="AF357">
        <f t="shared" si="34"/>
        <v>2413.0760147092706</v>
      </c>
      <c r="AG357">
        <f t="shared" si="38"/>
        <v>6.4502053248483866E-3</v>
      </c>
      <c r="AH357">
        <v>2.0698084831237793</v>
      </c>
      <c r="AI357">
        <v>35.908869266507004</v>
      </c>
      <c r="AJ357">
        <f t="shared" si="35"/>
        <v>2.4130760147092705</v>
      </c>
    </row>
    <row r="358" spans="3:36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W358">
        <v>2346.3851643650328</v>
      </c>
      <c r="X358">
        <v>6.8761166974880576E-3</v>
      </c>
      <c r="Z358">
        <v>2005</v>
      </c>
      <c r="AA358">
        <v>502</v>
      </c>
      <c r="AB358">
        <v>2</v>
      </c>
      <c r="AC358">
        <v>5</v>
      </c>
      <c r="AD358">
        <v>103</v>
      </c>
      <c r="AE358">
        <v>0.70824001984126994</v>
      </c>
      <c r="AF358">
        <f t="shared" si="34"/>
        <v>2346.3851643650328</v>
      </c>
      <c r="AG358">
        <f t="shared" si="38"/>
        <v>6.8761166974880576E-3</v>
      </c>
      <c r="AH358">
        <v>2.1133553981781006</v>
      </c>
      <c r="AI358">
        <v>34.916445898289176</v>
      </c>
      <c r="AJ358">
        <f t="shared" si="35"/>
        <v>2.3463851643650329</v>
      </c>
    </row>
    <row r="359" spans="3:36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W359">
        <v>3103.1602709782569</v>
      </c>
      <c r="X359">
        <v>7.5272331154684112E-3</v>
      </c>
      <c r="Z359">
        <v>2005</v>
      </c>
      <c r="AA359">
        <v>502</v>
      </c>
      <c r="AB359">
        <v>2</v>
      </c>
      <c r="AC359">
        <v>6</v>
      </c>
      <c r="AD359">
        <v>103</v>
      </c>
      <c r="AE359">
        <v>0.77530501089324633</v>
      </c>
      <c r="AF359">
        <f t="shared" si="34"/>
        <v>3103.1602709782569</v>
      </c>
      <c r="AG359">
        <f t="shared" si="38"/>
        <v>7.5272331154684112E-3</v>
      </c>
      <c r="AH359">
        <v>2.1175520420074463</v>
      </c>
      <c r="AI359">
        <v>46.177980222890724</v>
      </c>
      <c r="AJ359">
        <f t="shared" si="35"/>
        <v>3.1031602709782571</v>
      </c>
    </row>
    <row r="360" spans="3:36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W360">
        <v>3093.5651914427485</v>
      </c>
      <c r="X360">
        <v>7.6737254901960792E-3</v>
      </c>
      <c r="Z360">
        <v>2005</v>
      </c>
      <c r="AA360">
        <v>502</v>
      </c>
      <c r="AB360">
        <v>2</v>
      </c>
      <c r="AC360">
        <v>7</v>
      </c>
      <c r="AD360">
        <v>103</v>
      </c>
      <c r="AE360">
        <v>0.79039372549019615</v>
      </c>
      <c r="AF360">
        <f t="shared" si="34"/>
        <v>3093.5651914427485</v>
      </c>
      <c r="AG360">
        <f t="shared" si="38"/>
        <v>7.6737254901960792E-3</v>
      </c>
      <c r="AH360">
        <v>2.440178394317627</v>
      </c>
      <c r="AI360">
        <v>46.035196301231373</v>
      </c>
      <c r="AJ360">
        <f t="shared" si="35"/>
        <v>3.0935651914427487</v>
      </c>
    </row>
    <row r="361" spans="3:36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W361">
        <v>3216.2182081936103</v>
      </c>
      <c r="Z361">
        <v>2005</v>
      </c>
      <c r="AA361">
        <v>502</v>
      </c>
      <c r="AB361">
        <v>2</v>
      </c>
      <c r="AC361">
        <v>8</v>
      </c>
      <c r="AD361" t="s">
        <v>17</v>
      </c>
      <c r="AE361" t="s">
        <v>17</v>
      </c>
      <c r="AF361">
        <f t="shared" si="34"/>
        <v>3216.2182081936103</v>
      </c>
      <c r="AG361" t="s">
        <v>17</v>
      </c>
      <c r="AH361">
        <v>2.0675156116485596</v>
      </c>
      <c r="AI361">
        <v>47.860390002881104</v>
      </c>
      <c r="AJ361">
        <f t="shared" si="35"/>
        <v>3.2162182081936104</v>
      </c>
    </row>
    <row r="362" spans="3:36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W362">
        <v>3089.4473625775613</v>
      </c>
      <c r="Z362">
        <v>2005</v>
      </c>
      <c r="AA362">
        <v>502</v>
      </c>
      <c r="AB362">
        <v>2</v>
      </c>
      <c r="AC362">
        <v>9</v>
      </c>
      <c r="AD362" t="s">
        <v>17</v>
      </c>
      <c r="AE362" t="s">
        <v>17</v>
      </c>
      <c r="AF362">
        <f t="shared" si="34"/>
        <v>3089.4473625775613</v>
      </c>
      <c r="AG362" t="s">
        <v>17</v>
      </c>
      <c r="AH362">
        <v>2.0407404899597168</v>
      </c>
      <c r="AI362">
        <v>45.973919085975609</v>
      </c>
      <c r="AJ362">
        <f t="shared" si="35"/>
        <v>3.0894473625775611</v>
      </c>
    </row>
    <row r="363" spans="3:36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W363">
        <v>2587.4997657702443</v>
      </c>
      <c r="Z363">
        <v>2005</v>
      </c>
      <c r="AA363">
        <v>502</v>
      </c>
      <c r="AB363">
        <v>2</v>
      </c>
      <c r="AC363">
        <v>10</v>
      </c>
      <c r="AD363" t="s">
        <v>17</v>
      </c>
      <c r="AE363" t="s">
        <v>17</v>
      </c>
      <c r="AF363">
        <f t="shared" si="34"/>
        <v>2587.4997657702443</v>
      </c>
      <c r="AG363" t="s">
        <v>17</v>
      </c>
      <c r="AH363">
        <v>2.0391924381256104</v>
      </c>
      <c r="AI363">
        <v>38.504460800152437</v>
      </c>
      <c r="AJ363">
        <f t="shared" si="35"/>
        <v>2.5874997657702443</v>
      </c>
    </row>
    <row r="364" spans="3:36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W364">
        <v>2392.7800948082927</v>
      </c>
      <c r="Z364">
        <v>2005</v>
      </c>
      <c r="AA364">
        <v>502</v>
      </c>
      <c r="AB364">
        <v>2</v>
      </c>
      <c r="AC364">
        <v>11</v>
      </c>
      <c r="AD364" t="s">
        <v>17</v>
      </c>
      <c r="AE364" t="s">
        <v>17</v>
      </c>
      <c r="AF364">
        <f t="shared" si="34"/>
        <v>2392.7800948082927</v>
      </c>
      <c r="AG364" t="s">
        <v>17</v>
      </c>
      <c r="AH364">
        <v>2.3714673519134521</v>
      </c>
      <c r="AI364">
        <v>35.606846648932923</v>
      </c>
      <c r="AJ364">
        <f t="shared" si="35"/>
        <v>2.3927800948082929</v>
      </c>
    </row>
    <row r="365" spans="3:36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W365">
        <v>2885.9551284654149</v>
      </c>
      <c r="Z365">
        <v>2005</v>
      </c>
      <c r="AA365">
        <v>502</v>
      </c>
      <c r="AB365">
        <v>2</v>
      </c>
      <c r="AC365">
        <v>12</v>
      </c>
      <c r="AD365" t="s">
        <v>17</v>
      </c>
      <c r="AE365" t="s">
        <v>17</v>
      </c>
      <c r="AF365">
        <f t="shared" si="34"/>
        <v>2885.9551284654149</v>
      </c>
      <c r="AG365" t="s">
        <v>17</v>
      </c>
      <c r="AH365">
        <v>2.2487421035766602</v>
      </c>
      <c r="AI365">
        <v>42.945760840259148</v>
      </c>
      <c r="AJ365">
        <f t="shared" si="35"/>
        <v>2.8859551284654148</v>
      </c>
    </row>
    <row r="366" spans="3:36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W366">
        <v>2945.6705100449271</v>
      </c>
      <c r="Z366">
        <v>2005</v>
      </c>
      <c r="AA366">
        <v>502</v>
      </c>
      <c r="AB366">
        <v>2</v>
      </c>
      <c r="AC366">
        <v>13</v>
      </c>
      <c r="AD366" t="s">
        <v>17</v>
      </c>
      <c r="AE366" t="s">
        <v>17</v>
      </c>
      <c r="AF366">
        <f t="shared" si="34"/>
        <v>2945.6705100449271</v>
      </c>
      <c r="AG366" t="s">
        <v>17</v>
      </c>
      <c r="AH366">
        <v>2.559267520904541</v>
      </c>
      <c r="AI366">
        <v>43.834382589954274</v>
      </c>
      <c r="AJ366">
        <f t="shared" si="35"/>
        <v>2.945670510044927</v>
      </c>
    </row>
    <row r="367" spans="3:36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W367">
        <v>2989.8365501432199</v>
      </c>
      <c r="Z367">
        <v>2005</v>
      </c>
      <c r="AA367">
        <v>502</v>
      </c>
      <c r="AB367">
        <v>2</v>
      </c>
      <c r="AC367">
        <v>14</v>
      </c>
      <c r="AD367" t="s">
        <v>17</v>
      </c>
      <c r="AE367" t="s">
        <v>17</v>
      </c>
      <c r="AF367">
        <f t="shared" si="34"/>
        <v>2989.8365501432199</v>
      </c>
      <c r="AG367" t="s">
        <v>17</v>
      </c>
      <c r="AH367">
        <v>1.9708222150802612</v>
      </c>
      <c r="AI367">
        <v>44.4916153295122</v>
      </c>
      <c r="AJ367">
        <f t="shared" si="35"/>
        <v>2.9898365501432198</v>
      </c>
    </row>
    <row r="368" spans="3:36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W368">
        <v>1737.7947337728385</v>
      </c>
      <c r="X368">
        <v>5.715012849800115E-3</v>
      </c>
      <c r="Z368">
        <v>2005</v>
      </c>
      <c r="AA368">
        <v>502</v>
      </c>
      <c r="AB368">
        <v>3</v>
      </c>
      <c r="AC368">
        <v>1</v>
      </c>
      <c r="AD368">
        <v>103</v>
      </c>
      <c r="AE368">
        <v>0.58864632352941182</v>
      </c>
      <c r="AF368">
        <f t="shared" si="34"/>
        <v>1737.7947337728385</v>
      </c>
      <c r="AG368">
        <f t="shared" ref="AG368:AG374" si="39">AE368/AD368</f>
        <v>5.715012849800115E-3</v>
      </c>
      <c r="AH368">
        <v>2.3720104694366455</v>
      </c>
      <c r="AI368">
        <v>25.860040681143428</v>
      </c>
      <c r="AJ368">
        <f t="shared" si="35"/>
        <v>1.7377947337728386</v>
      </c>
    </row>
    <row r="369" spans="3:36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W369">
        <v>1650.4017618153023</v>
      </c>
      <c r="X369">
        <v>5.7430079750346742E-3</v>
      </c>
      <c r="Z369">
        <v>2005</v>
      </c>
      <c r="AA369">
        <v>502</v>
      </c>
      <c r="AB369">
        <v>3</v>
      </c>
      <c r="AC369">
        <v>2</v>
      </c>
      <c r="AD369">
        <v>103</v>
      </c>
      <c r="AE369">
        <v>0.59152982142857147</v>
      </c>
      <c r="AF369">
        <f t="shared" si="34"/>
        <v>1650.4017618153023</v>
      </c>
      <c r="AG369">
        <f t="shared" si="39"/>
        <v>5.7430079750346742E-3</v>
      </c>
      <c r="AH369">
        <v>2.2427468299865723</v>
      </c>
      <c r="AI369">
        <v>24.559550027013422</v>
      </c>
      <c r="AJ369">
        <f t="shared" si="35"/>
        <v>1.6504017618153022</v>
      </c>
    </row>
    <row r="370" spans="3:36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W370">
        <v>1758.4079094383492</v>
      </c>
      <c r="X370">
        <v>6.760366321285796E-3</v>
      </c>
      <c r="Z370">
        <v>2005</v>
      </c>
      <c r="AA370">
        <v>502</v>
      </c>
      <c r="AB370">
        <v>3</v>
      </c>
      <c r="AC370">
        <v>3</v>
      </c>
      <c r="AD370">
        <v>103</v>
      </c>
      <c r="AE370">
        <v>0.696317731092437</v>
      </c>
      <c r="AF370">
        <f t="shared" si="34"/>
        <v>1758.4079094383492</v>
      </c>
      <c r="AG370">
        <f t="shared" si="39"/>
        <v>6.760366321285796E-3</v>
      </c>
      <c r="AH370">
        <v>2.3633613586425781</v>
      </c>
      <c r="AI370">
        <v>26.166784366642098</v>
      </c>
      <c r="AJ370">
        <f t="shared" si="35"/>
        <v>1.7584079094383491</v>
      </c>
    </row>
    <row r="371" spans="3:36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W371">
        <v>2322.9883377192568</v>
      </c>
      <c r="X371">
        <v>7.2112919941439363E-3</v>
      </c>
      <c r="Z371">
        <v>2005</v>
      </c>
      <c r="AA371">
        <v>502</v>
      </c>
      <c r="AB371">
        <v>3</v>
      </c>
      <c r="AC371">
        <v>4</v>
      </c>
      <c r="AD371">
        <v>103</v>
      </c>
      <c r="AE371">
        <v>0.7427630753968254</v>
      </c>
      <c r="AF371">
        <f t="shared" si="34"/>
        <v>2322.9883377192568</v>
      </c>
      <c r="AG371">
        <f t="shared" si="39"/>
        <v>7.2112919941439363E-3</v>
      </c>
      <c r="AH371">
        <v>2.130730152130127</v>
      </c>
      <c r="AI371">
        <v>34.568278835107989</v>
      </c>
      <c r="AJ371">
        <f t="shared" si="35"/>
        <v>2.3229883377192566</v>
      </c>
    </row>
    <row r="372" spans="3:36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W372">
        <v>2506.5415126383459</v>
      </c>
      <c r="X372">
        <v>7.3723329865926952E-3</v>
      </c>
      <c r="Z372">
        <v>2005</v>
      </c>
      <c r="AA372">
        <v>502</v>
      </c>
      <c r="AB372">
        <v>3</v>
      </c>
      <c r="AC372">
        <v>5</v>
      </c>
      <c r="AD372">
        <v>103</v>
      </c>
      <c r="AE372">
        <v>0.7593502976190476</v>
      </c>
      <c r="AF372">
        <f t="shared" si="34"/>
        <v>2506.5415126383459</v>
      </c>
      <c r="AG372">
        <f t="shared" si="39"/>
        <v>7.3723329865926952E-3</v>
      </c>
      <c r="AH372">
        <v>2.278623104095459</v>
      </c>
      <c r="AI372">
        <v>37.299724890451571</v>
      </c>
      <c r="AJ372">
        <f t="shared" si="35"/>
        <v>2.5065415126383459</v>
      </c>
    </row>
    <row r="373" spans="3:36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W373">
        <v>2992.5042123544072</v>
      </c>
      <c r="X373">
        <v>7.3536707595659619E-3</v>
      </c>
      <c r="Z373">
        <v>2005</v>
      </c>
      <c r="AA373">
        <v>502</v>
      </c>
      <c r="AB373">
        <v>3</v>
      </c>
      <c r="AC373">
        <v>6</v>
      </c>
      <c r="AD373">
        <v>103</v>
      </c>
      <c r="AE373">
        <v>0.75742808823529406</v>
      </c>
      <c r="AF373">
        <f t="shared" si="34"/>
        <v>2992.5042123544072</v>
      </c>
      <c r="AG373">
        <f t="shared" si="39"/>
        <v>7.3536707595659619E-3</v>
      </c>
      <c r="AH373" s="129" t="s">
        <v>17</v>
      </c>
      <c r="AI373">
        <v>44.531312683845343</v>
      </c>
      <c r="AJ373">
        <f t="shared" si="35"/>
        <v>2.9925042123544072</v>
      </c>
    </row>
    <row r="374" spans="3:36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W374">
        <v>2050.5115827340442</v>
      </c>
      <c r="X374">
        <v>7.8241171711403018E-3</v>
      </c>
      <c r="Z374">
        <v>2005</v>
      </c>
      <c r="AA374">
        <v>502</v>
      </c>
      <c r="AB374">
        <v>3</v>
      </c>
      <c r="AC374">
        <v>7</v>
      </c>
      <c r="AD374">
        <v>103</v>
      </c>
      <c r="AE374">
        <v>0.8058840686274511</v>
      </c>
      <c r="AF374">
        <f t="shared" si="34"/>
        <v>2050.5115827340442</v>
      </c>
      <c r="AG374">
        <f t="shared" si="39"/>
        <v>7.8241171711403018E-3</v>
      </c>
      <c r="AH374">
        <v>2.5772430896759033</v>
      </c>
      <c r="AI374">
        <v>30.513565219256609</v>
      </c>
      <c r="AJ374">
        <f t="shared" si="35"/>
        <v>2.0505115827340443</v>
      </c>
    </row>
    <row r="375" spans="3:36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W375">
        <v>2764.9438297156098</v>
      </c>
      <c r="Z375">
        <v>2005</v>
      </c>
      <c r="AA375">
        <v>502</v>
      </c>
      <c r="AB375">
        <v>3</v>
      </c>
      <c r="AC375">
        <v>8</v>
      </c>
      <c r="AD375" t="s">
        <v>17</v>
      </c>
      <c r="AE375" t="s">
        <v>17</v>
      </c>
      <c r="AF375">
        <f t="shared" si="34"/>
        <v>2764.9438297156098</v>
      </c>
      <c r="AG375" t="s">
        <v>17</v>
      </c>
      <c r="AH375">
        <v>2.1722750663757324</v>
      </c>
      <c r="AI375">
        <v>41.144997466006096</v>
      </c>
      <c r="AJ375">
        <f t="shared" si="35"/>
        <v>2.7649438297156097</v>
      </c>
    </row>
    <row r="376" spans="3:36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W376">
        <v>2162.2953271356591</v>
      </c>
      <c r="Z376">
        <v>2005</v>
      </c>
      <c r="AA376">
        <v>502</v>
      </c>
      <c r="AB376">
        <v>3</v>
      </c>
      <c r="AC376">
        <v>9</v>
      </c>
      <c r="AD376" t="s">
        <v>17</v>
      </c>
      <c r="AE376" t="s">
        <v>17</v>
      </c>
      <c r="AF376">
        <f t="shared" si="34"/>
        <v>2162.2953271356591</v>
      </c>
      <c r="AG376" t="s">
        <v>17</v>
      </c>
      <c r="AH376">
        <v>2.3647444248199463</v>
      </c>
      <c r="AI376">
        <v>32.177013796661591</v>
      </c>
      <c r="AJ376">
        <f t="shared" si="35"/>
        <v>2.1622953271356593</v>
      </c>
    </row>
    <row r="377" spans="3:36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W377">
        <v>2911.3150489500008</v>
      </c>
      <c r="Z377">
        <v>2005</v>
      </c>
      <c r="AA377">
        <v>502</v>
      </c>
      <c r="AB377">
        <v>3</v>
      </c>
      <c r="AC377">
        <v>10</v>
      </c>
      <c r="AD377" t="s">
        <v>17</v>
      </c>
      <c r="AE377" t="s">
        <v>17</v>
      </c>
      <c r="AF377">
        <f t="shared" si="34"/>
        <v>2911.3150489500008</v>
      </c>
      <c r="AG377" t="s">
        <v>17</v>
      </c>
      <c r="AH377">
        <v>2.1499502658843994</v>
      </c>
      <c r="AI377">
        <v>43.32314060937501</v>
      </c>
      <c r="AJ377">
        <f t="shared" si="35"/>
        <v>2.9113150489500006</v>
      </c>
    </row>
    <row r="378" spans="3:36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W378">
        <v>3061.4578162273178</v>
      </c>
      <c r="Z378">
        <v>2005</v>
      </c>
      <c r="AA378">
        <v>502</v>
      </c>
      <c r="AB378">
        <v>3</v>
      </c>
      <c r="AC378">
        <v>11</v>
      </c>
      <c r="AD378" t="s">
        <v>17</v>
      </c>
      <c r="AE378" t="s">
        <v>17</v>
      </c>
      <c r="AF378">
        <f t="shared" si="34"/>
        <v>3061.4578162273178</v>
      </c>
      <c r="AG378" t="s">
        <v>17</v>
      </c>
      <c r="AH378">
        <v>2.2523112297058105</v>
      </c>
      <c r="AI378">
        <v>45.557407979573178</v>
      </c>
      <c r="AJ378">
        <f t="shared" si="35"/>
        <v>3.0614578162273181</v>
      </c>
    </row>
    <row r="379" spans="3:36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W379">
        <v>2781.2517806732199</v>
      </c>
      <c r="Z379">
        <v>2005</v>
      </c>
      <c r="AA379">
        <v>502</v>
      </c>
      <c r="AB379">
        <v>3</v>
      </c>
      <c r="AC379">
        <v>12</v>
      </c>
      <c r="AD379" t="s">
        <v>17</v>
      </c>
      <c r="AE379" t="s">
        <v>17</v>
      </c>
      <c r="AF379">
        <f t="shared" si="34"/>
        <v>2781.2517806732199</v>
      </c>
      <c r="AG379" t="s">
        <v>17</v>
      </c>
      <c r="AH379">
        <v>2.3306183815002441</v>
      </c>
      <c r="AI379">
        <v>41.387675307637195</v>
      </c>
      <c r="AJ379">
        <f t="shared" si="35"/>
        <v>2.78125178067322</v>
      </c>
    </row>
    <row r="380" spans="3:36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W380">
        <v>3226.2968331965853</v>
      </c>
      <c r="Z380">
        <v>2005</v>
      </c>
      <c r="AA380">
        <v>502</v>
      </c>
      <c r="AB380">
        <v>3</v>
      </c>
      <c r="AC380">
        <v>13</v>
      </c>
      <c r="AD380" t="s">
        <v>17</v>
      </c>
      <c r="AE380" t="s">
        <v>17</v>
      </c>
      <c r="AF380">
        <f t="shared" si="34"/>
        <v>3226.2968331965853</v>
      </c>
      <c r="AG380" t="s">
        <v>17</v>
      </c>
      <c r="AH380">
        <v>2.7785255908966064</v>
      </c>
      <c r="AI380">
        <v>48.010369541615852</v>
      </c>
      <c r="AJ380">
        <f t="shared" si="35"/>
        <v>3.2262968331965856</v>
      </c>
    </row>
    <row r="381" spans="3:36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W381">
        <v>2944.0722112527806</v>
      </c>
      <c r="Z381">
        <v>2005</v>
      </c>
      <c r="AA381">
        <v>502</v>
      </c>
      <c r="AB381">
        <v>3</v>
      </c>
      <c r="AC381">
        <v>14</v>
      </c>
      <c r="AD381" t="s">
        <v>17</v>
      </c>
      <c r="AE381" t="s">
        <v>17</v>
      </c>
      <c r="AF381">
        <f t="shared" si="34"/>
        <v>2944.0722112527806</v>
      </c>
      <c r="AG381" t="s">
        <v>17</v>
      </c>
      <c r="AH381">
        <v>2.2488598823547363</v>
      </c>
      <c r="AI381">
        <v>43.810598381737805</v>
      </c>
      <c r="AJ381">
        <f t="shared" si="35"/>
        <v>2.9440722112527804</v>
      </c>
    </row>
    <row r="382" spans="3:36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W382">
        <v>1546.7921015088543</v>
      </c>
      <c r="X382">
        <v>5.6251024811218991E-3</v>
      </c>
      <c r="Z382">
        <v>2005</v>
      </c>
      <c r="AA382">
        <v>502</v>
      </c>
      <c r="AB382">
        <v>4</v>
      </c>
      <c r="AC382">
        <v>1</v>
      </c>
      <c r="AD382">
        <v>103</v>
      </c>
      <c r="AE382">
        <v>0.5793855555555556</v>
      </c>
      <c r="AF382">
        <f t="shared" si="34"/>
        <v>1546.7921015088543</v>
      </c>
      <c r="AG382">
        <f t="shared" ref="AG382:AG388" si="40">AE382/AD382</f>
        <v>5.6251024811218991E-3</v>
      </c>
      <c r="AH382">
        <v>2.333669900894165</v>
      </c>
      <c r="AI382">
        <v>23.01773960578652</v>
      </c>
      <c r="AJ382">
        <f t="shared" si="35"/>
        <v>1.5467921015088544</v>
      </c>
    </row>
    <row r="383" spans="3:36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W383">
        <v>1608.7986464647838</v>
      </c>
      <c r="X383">
        <v>5.6646139620896907E-3</v>
      </c>
      <c r="Z383">
        <v>2005</v>
      </c>
      <c r="AA383">
        <v>502</v>
      </c>
      <c r="AB383">
        <v>4</v>
      </c>
      <c r="AC383">
        <v>2</v>
      </c>
      <c r="AD383">
        <v>103</v>
      </c>
      <c r="AE383">
        <v>0.58345523809523814</v>
      </c>
      <c r="AF383">
        <f t="shared" si="34"/>
        <v>1608.7986464647838</v>
      </c>
      <c r="AG383">
        <f t="shared" si="40"/>
        <v>5.6646139620896907E-3</v>
      </c>
      <c r="AH383">
        <v>2.3578388690948486</v>
      </c>
      <c r="AI383">
        <v>23.940456048583091</v>
      </c>
      <c r="AJ383">
        <f t="shared" si="35"/>
        <v>1.6087986464647839</v>
      </c>
    </row>
    <row r="384" spans="3:36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W384">
        <v>2224.3745169810682</v>
      </c>
      <c r="X384">
        <v>6.5696930900814403E-3</v>
      </c>
      <c r="Z384">
        <v>2005</v>
      </c>
      <c r="AA384">
        <v>502</v>
      </c>
      <c r="AB384">
        <v>4</v>
      </c>
      <c r="AC384">
        <v>3</v>
      </c>
      <c r="AD384">
        <v>103</v>
      </c>
      <c r="AE384">
        <v>0.67667838827838833</v>
      </c>
      <c r="AF384">
        <f t="shared" si="34"/>
        <v>2224.3745169810682</v>
      </c>
      <c r="AG384">
        <f t="shared" si="40"/>
        <v>6.5696930900814403E-3</v>
      </c>
      <c r="AH384">
        <v>2.0692782402038574</v>
      </c>
      <c r="AI384">
        <v>33.100811264599223</v>
      </c>
      <c r="AJ384">
        <f t="shared" si="35"/>
        <v>2.2243745169810683</v>
      </c>
    </row>
    <row r="385" spans="3:36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W385">
        <v>2119.928036060282</v>
      </c>
      <c r="X385">
        <v>7.1067696664177228E-3</v>
      </c>
      <c r="Z385">
        <v>2005</v>
      </c>
      <c r="AA385">
        <v>502</v>
      </c>
      <c r="AB385">
        <v>4</v>
      </c>
      <c r="AC385">
        <v>4</v>
      </c>
      <c r="AD385">
        <v>103</v>
      </c>
      <c r="AE385">
        <v>0.73199727564102546</v>
      </c>
      <c r="AF385">
        <f t="shared" si="34"/>
        <v>2119.928036060282</v>
      </c>
      <c r="AG385">
        <f t="shared" si="40"/>
        <v>7.1067696664177228E-3</v>
      </c>
      <c r="AH385">
        <v>2.2752680778503418</v>
      </c>
      <c r="AI385">
        <v>31.546548155658957</v>
      </c>
      <c r="AJ385">
        <f t="shared" si="35"/>
        <v>2.1199280360602821</v>
      </c>
    </row>
    <row r="386" spans="3:36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W386">
        <v>3079.150866086753</v>
      </c>
      <c r="X386">
        <v>7.5377777777777761E-3</v>
      </c>
      <c r="Z386">
        <v>2005</v>
      </c>
      <c r="AA386">
        <v>502</v>
      </c>
      <c r="AB386">
        <v>4</v>
      </c>
      <c r="AC386">
        <v>5</v>
      </c>
      <c r="AD386">
        <v>103</v>
      </c>
      <c r="AE386">
        <v>0.77639111111111092</v>
      </c>
      <c r="AF386">
        <f t="shared" si="34"/>
        <v>3079.150866086753</v>
      </c>
      <c r="AG386">
        <f t="shared" si="40"/>
        <v>7.5377777777777761E-3</v>
      </c>
      <c r="AH386">
        <v>2.4578831195831299</v>
      </c>
      <c r="AI386">
        <v>45.820697412005252</v>
      </c>
      <c r="AJ386">
        <f t="shared" si="35"/>
        <v>3.0791508660867528</v>
      </c>
    </row>
    <row r="387" spans="3:36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W387">
        <v>2146.6834308941143</v>
      </c>
      <c r="X387">
        <v>7.7190707350901517E-3</v>
      </c>
      <c r="Z387">
        <v>2005</v>
      </c>
      <c r="AA387">
        <v>502</v>
      </c>
      <c r="AB387">
        <v>4</v>
      </c>
      <c r="AC387">
        <v>6</v>
      </c>
      <c r="AD387">
        <v>103</v>
      </c>
      <c r="AE387">
        <v>0.79506428571428567</v>
      </c>
      <c r="AF387">
        <f t="shared" si="34"/>
        <v>2146.6834308941143</v>
      </c>
      <c r="AG387">
        <f t="shared" si="40"/>
        <v>7.7190707350901517E-3</v>
      </c>
      <c r="AH387">
        <v>2.503868579864502</v>
      </c>
      <c r="AI387">
        <v>31.944693912114797</v>
      </c>
      <c r="AJ387">
        <f t="shared" si="35"/>
        <v>2.1466834308941141</v>
      </c>
    </row>
    <row r="388" spans="3:36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W388">
        <v>2905.0197609177012</v>
      </c>
      <c r="X388">
        <v>7.5676862767760818E-3</v>
      </c>
      <c r="Z388">
        <v>2005</v>
      </c>
      <c r="AA388">
        <v>502</v>
      </c>
      <c r="AB388">
        <v>4</v>
      </c>
      <c r="AC388">
        <v>7</v>
      </c>
      <c r="AD388">
        <v>103</v>
      </c>
      <c r="AE388">
        <v>0.77947168650793641</v>
      </c>
      <c r="AF388">
        <f t="shared" si="34"/>
        <v>2905.0197609177012</v>
      </c>
      <c r="AG388">
        <f t="shared" si="40"/>
        <v>7.5676862767760818E-3</v>
      </c>
      <c r="AH388">
        <v>2.7338714599609375</v>
      </c>
      <c r="AI388">
        <v>43.229460727941976</v>
      </c>
      <c r="AJ388">
        <f t="shared" si="35"/>
        <v>2.9050197609177011</v>
      </c>
    </row>
    <row r="389" spans="3:36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W389">
        <v>2787.8390783695613</v>
      </c>
      <c r="Z389">
        <v>2005</v>
      </c>
      <c r="AA389">
        <v>502</v>
      </c>
      <c r="AB389">
        <v>4</v>
      </c>
      <c r="AC389">
        <v>8</v>
      </c>
      <c r="AD389" t="s">
        <v>17</v>
      </c>
      <c r="AE389" t="s">
        <v>17</v>
      </c>
      <c r="AF389">
        <f t="shared" ref="AF389:AF452" si="41">AJ389*1000</f>
        <v>2787.8390783695613</v>
      </c>
      <c r="AG389" t="s">
        <v>17</v>
      </c>
      <c r="AH389">
        <v>2.1092479228973389</v>
      </c>
      <c r="AI389">
        <v>41.485700570975609</v>
      </c>
      <c r="AJ389">
        <f t="shared" ref="AJ389:AJ452" si="42">AI389*60*1.12/1000</f>
        <v>2.7878390783695615</v>
      </c>
    </row>
    <row r="390" spans="3:36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W390">
        <v>2277.5803364948783</v>
      </c>
      <c r="Z390">
        <v>2005</v>
      </c>
      <c r="AA390">
        <v>502</v>
      </c>
      <c r="AB390">
        <v>4</v>
      </c>
      <c r="AC390">
        <v>9</v>
      </c>
      <c r="AD390" t="s">
        <v>17</v>
      </c>
      <c r="AE390" t="s">
        <v>17</v>
      </c>
      <c r="AF390">
        <f t="shared" si="41"/>
        <v>2277.5803364948783</v>
      </c>
      <c r="AG390" t="s">
        <v>17</v>
      </c>
      <c r="AH390">
        <v>2.165064811706543</v>
      </c>
      <c r="AI390">
        <v>33.892564531173782</v>
      </c>
      <c r="AJ390">
        <f t="shared" si="42"/>
        <v>2.2775803364948781</v>
      </c>
    </row>
    <row r="391" spans="3:36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W391">
        <v>2456.2298755065372</v>
      </c>
      <c r="Z391">
        <v>2005</v>
      </c>
      <c r="AA391">
        <v>502</v>
      </c>
      <c r="AB391">
        <v>4</v>
      </c>
      <c r="AC391">
        <v>10</v>
      </c>
      <c r="AD391" t="s">
        <v>17</v>
      </c>
      <c r="AE391" t="s">
        <v>17</v>
      </c>
      <c r="AF391">
        <f t="shared" si="41"/>
        <v>2456.2298755065372</v>
      </c>
      <c r="AG391" t="s">
        <v>17</v>
      </c>
      <c r="AH391">
        <v>2.3609397411346436</v>
      </c>
      <c r="AI391">
        <v>36.551039814085371</v>
      </c>
      <c r="AJ391">
        <f t="shared" si="42"/>
        <v>2.456229875506537</v>
      </c>
    </row>
    <row r="392" spans="3:36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W392">
        <v>2479.2619149910247</v>
      </c>
      <c r="Z392">
        <v>2005</v>
      </c>
      <c r="AA392">
        <v>502</v>
      </c>
      <c r="AB392">
        <v>4</v>
      </c>
      <c r="AC392">
        <v>11</v>
      </c>
      <c r="AD392" t="s">
        <v>17</v>
      </c>
      <c r="AE392" t="s">
        <v>17</v>
      </c>
      <c r="AF392">
        <f t="shared" si="41"/>
        <v>2479.2619149910247</v>
      </c>
      <c r="AG392" t="s">
        <v>17</v>
      </c>
      <c r="AH392">
        <v>2.4855263233184814</v>
      </c>
      <c r="AI392">
        <v>36.893778496890249</v>
      </c>
      <c r="AJ392">
        <f t="shared" si="42"/>
        <v>2.4792619149910249</v>
      </c>
    </row>
    <row r="393" spans="3:36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W393">
        <v>2631.5197091522928</v>
      </c>
      <c r="Z393">
        <v>2005</v>
      </c>
      <c r="AA393">
        <v>502</v>
      </c>
      <c r="AB393">
        <v>4</v>
      </c>
      <c r="AC393">
        <v>12</v>
      </c>
      <c r="AD393" t="s">
        <v>17</v>
      </c>
      <c r="AE393" t="s">
        <v>17</v>
      </c>
      <c r="AF393">
        <f t="shared" si="41"/>
        <v>2631.5197091522928</v>
      </c>
      <c r="AG393" t="s">
        <v>17</v>
      </c>
      <c r="AH393">
        <v>2.2422864437103271</v>
      </c>
      <c r="AI393">
        <v>39.159519481432923</v>
      </c>
      <c r="AJ393">
        <f t="shared" si="42"/>
        <v>2.6315197091522928</v>
      </c>
    </row>
    <row r="394" spans="3:36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W394">
        <v>2921.8674315036592</v>
      </c>
      <c r="Z394">
        <v>2005</v>
      </c>
      <c r="AA394">
        <v>502</v>
      </c>
      <c r="AB394">
        <v>4</v>
      </c>
      <c r="AC394">
        <v>13</v>
      </c>
      <c r="AD394" t="s">
        <v>17</v>
      </c>
      <c r="AE394" t="s">
        <v>17</v>
      </c>
      <c r="AF394">
        <f t="shared" si="41"/>
        <v>2921.8674315036592</v>
      </c>
      <c r="AG394" t="s">
        <v>17</v>
      </c>
      <c r="AH394">
        <v>2.199934720993042</v>
      </c>
      <c r="AI394">
        <v>43.480170111661586</v>
      </c>
      <c r="AJ394">
        <f t="shared" si="42"/>
        <v>2.9218674315036592</v>
      </c>
    </row>
    <row r="395" spans="3:36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W395">
        <v>2000.6064871513174</v>
      </c>
      <c r="Z395">
        <v>2005</v>
      </c>
      <c r="AA395">
        <v>502</v>
      </c>
      <c r="AB395">
        <v>4</v>
      </c>
      <c r="AC395">
        <v>14</v>
      </c>
      <c r="AD395" t="s">
        <v>17</v>
      </c>
      <c r="AE395" t="s">
        <v>17</v>
      </c>
      <c r="AF395">
        <f t="shared" si="41"/>
        <v>2000.6064871513174</v>
      </c>
      <c r="AG395" t="s">
        <v>17</v>
      </c>
      <c r="AH395">
        <v>2.7088062763214111</v>
      </c>
      <c r="AI395">
        <v>29.770929868323169</v>
      </c>
      <c r="AJ395">
        <f t="shared" si="42"/>
        <v>2.0006064871513174</v>
      </c>
    </row>
    <row r="396" spans="3:36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W396">
        <v>2561.8978575208662</v>
      </c>
      <c r="X396">
        <v>3.6415191076430574E-3</v>
      </c>
      <c r="Z396">
        <v>2006</v>
      </c>
      <c r="AA396">
        <v>502</v>
      </c>
      <c r="AB396">
        <v>1</v>
      </c>
      <c r="AC396">
        <v>1</v>
      </c>
      <c r="AD396">
        <v>98</v>
      </c>
      <c r="AE396">
        <v>0.35686887254901961</v>
      </c>
      <c r="AF396">
        <f t="shared" si="41"/>
        <v>2561.8978575208662</v>
      </c>
      <c r="AG396">
        <f t="shared" ref="AG396:AG402" si="43">AE396/AD396</f>
        <v>3.6415191076430574E-3</v>
      </c>
      <c r="AH396">
        <v>1.6739999999999999</v>
      </c>
      <c r="AI396">
        <v>38.123480022631938</v>
      </c>
      <c r="AJ396">
        <f t="shared" si="42"/>
        <v>2.561897857520866</v>
      </c>
    </row>
    <row r="397" spans="3:36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W397">
        <v>2419.1271766304594</v>
      </c>
      <c r="X397">
        <v>4.8704815259437107E-3</v>
      </c>
      <c r="Z397">
        <v>2006</v>
      </c>
      <c r="AA397">
        <v>502</v>
      </c>
      <c r="AB397">
        <v>1</v>
      </c>
      <c r="AC397">
        <v>2</v>
      </c>
      <c r="AD397">
        <v>98</v>
      </c>
      <c r="AE397">
        <v>0.47730718954248363</v>
      </c>
      <c r="AF397">
        <f t="shared" si="41"/>
        <v>2419.1271766304594</v>
      </c>
      <c r="AG397">
        <f t="shared" si="43"/>
        <v>4.8704815259437107E-3</v>
      </c>
      <c r="AH397">
        <v>1.8193999999999999</v>
      </c>
      <c r="AI397">
        <v>35.998916318905643</v>
      </c>
      <c r="AJ397">
        <f t="shared" si="42"/>
        <v>2.4191271766304596</v>
      </c>
    </row>
    <row r="398" spans="3:36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W398">
        <v>2284.7689723696508</v>
      </c>
      <c r="X398">
        <v>5.5419310581375399E-3</v>
      </c>
      <c r="Z398">
        <v>2006</v>
      </c>
      <c r="AA398">
        <v>502</v>
      </c>
      <c r="AB398">
        <v>1</v>
      </c>
      <c r="AC398">
        <v>3</v>
      </c>
      <c r="AD398">
        <v>98</v>
      </c>
      <c r="AE398">
        <v>0.54310924369747893</v>
      </c>
      <c r="AF398">
        <f t="shared" si="41"/>
        <v>2284.7689723696508</v>
      </c>
      <c r="AG398">
        <f t="shared" si="43"/>
        <v>5.5419310581375399E-3</v>
      </c>
      <c r="AH398">
        <v>1.8665</v>
      </c>
      <c r="AI398">
        <v>33.999538279310279</v>
      </c>
      <c r="AJ398">
        <f t="shared" si="42"/>
        <v>2.2847689723696507</v>
      </c>
    </row>
    <row r="399" spans="3:36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X399">
        <v>5.4854733560090697E-3</v>
      </c>
      <c r="Z399">
        <v>2006</v>
      </c>
      <c r="AA399">
        <v>502</v>
      </c>
      <c r="AB399">
        <v>1</v>
      </c>
      <c r="AC399">
        <v>4</v>
      </c>
      <c r="AD399">
        <v>98</v>
      </c>
      <c r="AE399">
        <v>0.53757638888888881</v>
      </c>
      <c r="AF399" t="e">
        <f t="shared" si="41"/>
        <v>#VALUE!</v>
      </c>
      <c r="AG399">
        <f t="shared" si="43"/>
        <v>5.4854733560090697E-3</v>
      </c>
      <c r="AH399">
        <v>1.7156</v>
      </c>
      <c r="AI399" s="129" t="s">
        <v>17</v>
      </c>
      <c r="AJ399" s="129" t="s">
        <v>337</v>
      </c>
    </row>
    <row r="400" spans="3:36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W400">
        <v>2792.9240188064482</v>
      </c>
      <c r="X400">
        <v>6.3202947845805001E-3</v>
      </c>
      <c r="Z400">
        <v>2006</v>
      </c>
      <c r="AA400">
        <v>502</v>
      </c>
      <c r="AB400">
        <v>1</v>
      </c>
      <c r="AC400">
        <v>5</v>
      </c>
      <c r="AD400">
        <v>98</v>
      </c>
      <c r="AE400">
        <v>0.61938888888888899</v>
      </c>
      <c r="AF400">
        <f t="shared" si="41"/>
        <v>2792.9240188064482</v>
      </c>
      <c r="AG400">
        <f t="shared" si="43"/>
        <v>6.3202947845805001E-3</v>
      </c>
      <c r="AH400">
        <v>2.1297999999999999</v>
      </c>
      <c r="AI400">
        <v>41.561369327476903</v>
      </c>
      <c r="AJ400">
        <f t="shared" si="42"/>
        <v>2.7929240188064481</v>
      </c>
    </row>
    <row r="401" spans="3:36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W401">
        <v>3013.3163543597561</v>
      </c>
      <c r="X401">
        <v>4.3191609977324252E-3</v>
      </c>
      <c r="Z401">
        <v>2006</v>
      </c>
      <c r="AA401">
        <v>502</v>
      </c>
      <c r="AB401">
        <v>1</v>
      </c>
      <c r="AC401">
        <v>6</v>
      </c>
      <c r="AD401">
        <v>98</v>
      </c>
      <c r="AE401">
        <v>0.4232777777777777</v>
      </c>
      <c r="AF401">
        <f t="shared" si="41"/>
        <v>3013.3163543597561</v>
      </c>
      <c r="AG401">
        <f t="shared" si="43"/>
        <v>4.3191609977324252E-3</v>
      </c>
      <c r="AH401">
        <v>2.1478999999999999</v>
      </c>
      <c r="AI401">
        <v>44.841017177972553</v>
      </c>
      <c r="AJ401">
        <f t="shared" si="42"/>
        <v>3.0133163543597563</v>
      </c>
    </row>
    <row r="402" spans="3:36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W402">
        <v>2549.8265642539618</v>
      </c>
      <c r="X402">
        <v>5.3668133920234768E-3</v>
      </c>
      <c r="Z402">
        <v>2006</v>
      </c>
      <c r="AA402">
        <v>502</v>
      </c>
      <c r="AB402">
        <v>1</v>
      </c>
      <c r="AC402">
        <v>7</v>
      </c>
      <c r="AD402">
        <v>98</v>
      </c>
      <c r="AE402">
        <v>0.52594771241830074</v>
      </c>
      <c r="AF402">
        <f t="shared" si="41"/>
        <v>2549.8265642539618</v>
      </c>
      <c r="AG402">
        <f t="shared" si="43"/>
        <v>5.3668133920234768E-3</v>
      </c>
      <c r="AH402">
        <v>2.4542999999999999</v>
      </c>
      <c r="AI402">
        <v>37.943847682350615</v>
      </c>
      <c r="AJ402">
        <f t="shared" si="42"/>
        <v>2.5498265642539617</v>
      </c>
    </row>
    <row r="403" spans="3:36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W403">
        <v>3035.3763046699032</v>
      </c>
      <c r="Z403">
        <v>2006</v>
      </c>
      <c r="AA403">
        <v>502</v>
      </c>
      <c r="AB403">
        <v>1</v>
      </c>
      <c r="AC403">
        <v>8</v>
      </c>
      <c r="AD403" t="s">
        <v>17</v>
      </c>
      <c r="AE403" t="s">
        <v>17</v>
      </c>
      <c r="AF403">
        <f t="shared" si="41"/>
        <v>3035.3763046699032</v>
      </c>
      <c r="AG403" t="s">
        <v>17</v>
      </c>
      <c r="AH403">
        <v>2.1903999999999999</v>
      </c>
      <c r="AI403">
        <v>45.16929024806403</v>
      </c>
      <c r="AJ403">
        <f t="shared" si="42"/>
        <v>3.0353763046699034</v>
      </c>
    </row>
    <row r="404" spans="3:36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W404">
        <v>2968.994985410488</v>
      </c>
      <c r="Z404">
        <v>2006</v>
      </c>
      <c r="AA404">
        <v>502</v>
      </c>
      <c r="AB404">
        <v>1</v>
      </c>
      <c r="AC404">
        <v>9</v>
      </c>
      <c r="AD404" t="s">
        <v>17</v>
      </c>
      <c r="AE404" t="s">
        <v>17</v>
      </c>
      <c r="AF404">
        <f t="shared" si="41"/>
        <v>2968.994985410488</v>
      </c>
      <c r="AG404" t="s">
        <v>17</v>
      </c>
      <c r="AH404">
        <v>1.9706999999999999</v>
      </c>
      <c r="AI404">
        <v>44.181472997179874</v>
      </c>
      <c r="AJ404">
        <f t="shared" si="42"/>
        <v>2.9689949854104878</v>
      </c>
    </row>
    <row r="405" spans="3:36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W405">
        <v>2798.0161517525848</v>
      </c>
      <c r="Z405">
        <v>2006</v>
      </c>
      <c r="AA405">
        <v>502</v>
      </c>
      <c r="AB405">
        <v>1</v>
      </c>
      <c r="AC405">
        <v>10</v>
      </c>
      <c r="AD405" t="s">
        <v>17</v>
      </c>
      <c r="AE405" t="s">
        <v>17</v>
      </c>
      <c r="AF405">
        <f t="shared" si="41"/>
        <v>2798.0161517525848</v>
      </c>
      <c r="AG405" t="s">
        <v>17</v>
      </c>
      <c r="AH405">
        <v>1.7862</v>
      </c>
      <c r="AI405">
        <v>41.63714511536584</v>
      </c>
      <c r="AJ405">
        <f t="shared" si="42"/>
        <v>2.7980161517525848</v>
      </c>
    </row>
    <row r="406" spans="3:36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W406">
        <v>1222.3591857775609</v>
      </c>
      <c r="Z406">
        <v>2006</v>
      </c>
      <c r="AA406">
        <v>502</v>
      </c>
      <c r="AB406">
        <v>1</v>
      </c>
      <c r="AC406">
        <v>11</v>
      </c>
      <c r="AD406" t="s">
        <v>17</v>
      </c>
      <c r="AE406" t="s">
        <v>17</v>
      </c>
      <c r="AF406">
        <f t="shared" si="41"/>
        <v>1222.3591857775609</v>
      </c>
      <c r="AG406" t="s">
        <v>17</v>
      </c>
      <c r="AH406">
        <v>2.5004</v>
      </c>
      <c r="AI406">
        <v>18.189868835975609</v>
      </c>
      <c r="AJ406">
        <f t="shared" si="42"/>
        <v>1.2223591857775609</v>
      </c>
    </row>
    <row r="407" spans="3:36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W407">
        <v>3010.9800679795612</v>
      </c>
      <c r="Z407">
        <v>2006</v>
      </c>
      <c r="AA407">
        <v>502</v>
      </c>
      <c r="AB407">
        <v>1</v>
      </c>
      <c r="AC407">
        <v>12</v>
      </c>
      <c r="AD407" t="s">
        <v>17</v>
      </c>
      <c r="AE407" t="s">
        <v>17</v>
      </c>
      <c r="AF407">
        <f t="shared" si="41"/>
        <v>3010.9800679795612</v>
      </c>
      <c r="AG407" t="s">
        <v>17</v>
      </c>
      <c r="AH407">
        <v>2.1198000000000001</v>
      </c>
      <c r="AI407">
        <v>44.806251011600608</v>
      </c>
      <c r="AJ407">
        <f t="shared" si="42"/>
        <v>3.0109800679795611</v>
      </c>
    </row>
    <row r="408" spans="3:36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W408">
        <v>1270.1620375797074</v>
      </c>
      <c r="Z408">
        <v>2006</v>
      </c>
      <c r="AA408">
        <v>502</v>
      </c>
      <c r="AB408">
        <v>1</v>
      </c>
      <c r="AC408">
        <v>13</v>
      </c>
      <c r="AD408" t="s">
        <v>17</v>
      </c>
      <c r="AE408" t="s">
        <v>17</v>
      </c>
      <c r="AF408">
        <f t="shared" si="41"/>
        <v>1270.1620375797074</v>
      </c>
      <c r="AG408" t="s">
        <v>17</v>
      </c>
      <c r="AH408">
        <v>3.0228000000000002</v>
      </c>
      <c r="AI408">
        <v>18.901220797317073</v>
      </c>
      <c r="AJ408">
        <f t="shared" si="42"/>
        <v>1.2701620375797074</v>
      </c>
    </row>
    <row r="409" spans="3:36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W409">
        <v>2327.2135621969755</v>
      </c>
      <c r="Z409">
        <v>2006</v>
      </c>
      <c r="AA409">
        <v>502</v>
      </c>
      <c r="AB409">
        <v>1</v>
      </c>
      <c r="AC409">
        <v>14</v>
      </c>
      <c r="AD409" t="s">
        <v>17</v>
      </c>
      <c r="AE409" t="s">
        <v>17</v>
      </c>
      <c r="AF409">
        <f t="shared" si="41"/>
        <v>2327.2135621969755</v>
      </c>
      <c r="AG409" t="s">
        <v>17</v>
      </c>
      <c r="AH409">
        <v>1.9045000000000001</v>
      </c>
      <c r="AI409">
        <v>34.631154199359756</v>
      </c>
      <c r="AJ409">
        <f t="shared" si="42"/>
        <v>2.3272135621969756</v>
      </c>
    </row>
    <row r="410" spans="3:36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W410">
        <v>2498.6548354119136</v>
      </c>
      <c r="X410">
        <v>6.2557499190152238E-3</v>
      </c>
      <c r="Z410">
        <v>2006</v>
      </c>
      <c r="AA410">
        <v>502</v>
      </c>
      <c r="AB410">
        <v>2</v>
      </c>
      <c r="AC410">
        <v>1</v>
      </c>
      <c r="AD410">
        <v>98</v>
      </c>
      <c r="AE410">
        <v>0.61306349206349198</v>
      </c>
      <c r="AF410">
        <f t="shared" si="41"/>
        <v>2498.6548354119136</v>
      </c>
      <c r="AG410">
        <f t="shared" ref="AG410:AG416" si="44">AE410/AD410</f>
        <v>6.2557499190152238E-3</v>
      </c>
      <c r="AH410">
        <v>1.6013999999999999</v>
      </c>
      <c r="AI410">
        <v>37.182363622201095</v>
      </c>
      <c r="AJ410">
        <f t="shared" si="42"/>
        <v>2.4986548354119136</v>
      </c>
    </row>
    <row r="411" spans="3:36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W411">
        <v>2212.961838333486</v>
      </c>
      <c r="X411">
        <v>4.9476290516206481E-3</v>
      </c>
      <c r="Z411">
        <v>2006</v>
      </c>
      <c r="AA411">
        <v>502</v>
      </c>
      <c r="AB411">
        <v>2</v>
      </c>
      <c r="AC411">
        <v>2</v>
      </c>
      <c r="AD411">
        <v>98</v>
      </c>
      <c r="AE411">
        <v>0.48486764705882351</v>
      </c>
      <c r="AF411">
        <f t="shared" si="41"/>
        <v>2212.961838333486</v>
      </c>
      <c r="AG411">
        <f t="shared" si="44"/>
        <v>4.9476290516206481E-3</v>
      </c>
      <c r="AH411">
        <v>1.5684</v>
      </c>
      <c r="AI411">
        <v>32.930979737105439</v>
      </c>
      <c r="AJ411">
        <f t="shared" si="42"/>
        <v>2.2129618383334861</v>
      </c>
    </row>
    <row r="412" spans="3:36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W412">
        <v>2779.9266309612976</v>
      </c>
      <c r="X412">
        <v>6.7972078941466695E-3</v>
      </c>
      <c r="Z412">
        <v>2006</v>
      </c>
      <c r="AA412">
        <v>502</v>
      </c>
      <c r="AB412">
        <v>2</v>
      </c>
      <c r="AC412">
        <v>3</v>
      </c>
      <c r="AD412">
        <v>98</v>
      </c>
      <c r="AE412">
        <v>0.66612637362637361</v>
      </c>
      <c r="AF412">
        <f t="shared" si="41"/>
        <v>2779.9266309612976</v>
      </c>
      <c r="AG412">
        <f t="shared" si="44"/>
        <v>6.7972078941466695E-3</v>
      </c>
      <c r="AH412">
        <v>1.7565</v>
      </c>
      <c r="AI412">
        <v>41.367955817876449</v>
      </c>
      <c r="AJ412">
        <f t="shared" si="42"/>
        <v>2.7799266309612976</v>
      </c>
    </row>
    <row r="413" spans="3:36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W413">
        <v>3230.8366478429971</v>
      </c>
      <c r="X413">
        <v>7.0989020608243298E-3</v>
      </c>
      <c r="Z413">
        <v>2006</v>
      </c>
      <c r="AA413">
        <v>502</v>
      </c>
      <c r="AB413">
        <v>2</v>
      </c>
      <c r="AC413">
        <v>4</v>
      </c>
      <c r="AD413">
        <v>98</v>
      </c>
      <c r="AE413">
        <v>0.6956924019607843</v>
      </c>
      <c r="AF413">
        <f t="shared" si="41"/>
        <v>3230.8366478429971</v>
      </c>
      <c r="AG413">
        <f t="shared" si="44"/>
        <v>7.0989020608243298E-3</v>
      </c>
      <c r="AH413">
        <v>1.8466</v>
      </c>
      <c r="AI413">
        <v>48.077926307187454</v>
      </c>
      <c r="AJ413">
        <f t="shared" si="42"/>
        <v>3.2308366478429971</v>
      </c>
    </row>
    <row r="414" spans="3:36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W414">
        <v>2583.2567930744126</v>
      </c>
      <c r="X414">
        <v>4.3128322757674496E-3</v>
      </c>
      <c r="Z414">
        <v>2006</v>
      </c>
      <c r="AA414">
        <v>502</v>
      </c>
      <c r="AB414">
        <v>2</v>
      </c>
      <c r="AC414">
        <v>5</v>
      </c>
      <c r="AD414">
        <v>98</v>
      </c>
      <c r="AE414">
        <v>0.42265756302521007</v>
      </c>
      <c r="AF414">
        <f t="shared" si="41"/>
        <v>2583.2567930744126</v>
      </c>
      <c r="AG414">
        <f t="shared" si="44"/>
        <v>4.3128322757674496E-3</v>
      </c>
      <c r="AH414">
        <v>1.8931</v>
      </c>
      <c r="AI414">
        <v>38.441321325512085</v>
      </c>
      <c r="AJ414">
        <f t="shared" si="42"/>
        <v>2.5832567930744128</v>
      </c>
    </row>
    <row r="415" spans="3:36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W415">
        <v>2468.4685025984008</v>
      </c>
      <c r="X415">
        <v>5.1238366225611126E-3</v>
      </c>
      <c r="Z415">
        <v>2006</v>
      </c>
      <c r="AA415">
        <v>502</v>
      </c>
      <c r="AB415">
        <v>2</v>
      </c>
      <c r="AC415">
        <v>6</v>
      </c>
      <c r="AD415">
        <v>98</v>
      </c>
      <c r="AE415">
        <v>0.50213598901098899</v>
      </c>
      <c r="AF415">
        <f t="shared" si="41"/>
        <v>2468.4685025984008</v>
      </c>
      <c r="AG415">
        <f t="shared" si="44"/>
        <v>5.1238366225611126E-3</v>
      </c>
      <c r="AH415">
        <v>2.3666999999999998</v>
      </c>
      <c r="AI415">
        <v>36.733162241047623</v>
      </c>
      <c r="AJ415">
        <f t="shared" si="42"/>
        <v>2.4684685025984008</v>
      </c>
    </row>
    <row r="416" spans="3:36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W416">
        <v>2813.9392379993983</v>
      </c>
      <c r="X416">
        <v>5.5200842241658566E-3</v>
      </c>
      <c r="Z416">
        <v>2006</v>
      </c>
      <c r="AA416">
        <v>502</v>
      </c>
      <c r="AB416">
        <v>2</v>
      </c>
      <c r="AC416">
        <v>7</v>
      </c>
      <c r="AD416">
        <v>98</v>
      </c>
      <c r="AE416">
        <v>0.54096825396825399</v>
      </c>
      <c r="AF416">
        <f t="shared" si="41"/>
        <v>2813.9392379993983</v>
      </c>
      <c r="AG416">
        <f t="shared" si="44"/>
        <v>5.5200842241658566E-3</v>
      </c>
      <c r="AH416">
        <v>2.5872000000000002</v>
      </c>
      <c r="AI416">
        <v>41.874095803562469</v>
      </c>
      <c r="AJ416">
        <f t="shared" si="42"/>
        <v>2.8139392379993984</v>
      </c>
    </row>
    <row r="417" spans="3:36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W417">
        <v>3305.4931784997079</v>
      </c>
      <c r="Z417">
        <v>2006</v>
      </c>
      <c r="AA417">
        <v>502</v>
      </c>
      <c r="AB417">
        <v>2</v>
      </c>
      <c r="AC417">
        <v>8</v>
      </c>
      <c r="AD417" t="s">
        <v>17</v>
      </c>
      <c r="AE417" t="s">
        <v>17</v>
      </c>
      <c r="AF417">
        <f t="shared" si="41"/>
        <v>3305.4931784997079</v>
      </c>
      <c r="AG417" t="s">
        <v>17</v>
      </c>
      <c r="AH417">
        <v>1.9334</v>
      </c>
      <c r="AI417">
        <v>49.188886584817077</v>
      </c>
      <c r="AJ417">
        <f t="shared" si="42"/>
        <v>3.3054931784997081</v>
      </c>
    </row>
    <row r="418" spans="3:36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W418">
        <v>2871.0089192400005</v>
      </c>
      <c r="Z418">
        <v>2006</v>
      </c>
      <c r="AA418">
        <v>502</v>
      </c>
      <c r="AB418">
        <v>2</v>
      </c>
      <c r="AC418">
        <v>9</v>
      </c>
      <c r="AD418" t="s">
        <v>17</v>
      </c>
      <c r="AE418" t="s">
        <v>17</v>
      </c>
      <c r="AF418">
        <f t="shared" si="41"/>
        <v>2871.0089192400005</v>
      </c>
      <c r="AG418" t="s">
        <v>17</v>
      </c>
      <c r="AH418">
        <v>1.8033999999999999</v>
      </c>
      <c r="AI418">
        <v>42.7233470125</v>
      </c>
      <c r="AJ418">
        <f t="shared" si="42"/>
        <v>2.8710089192400003</v>
      </c>
    </row>
    <row r="419" spans="3:36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W419">
        <v>2503.971673400195</v>
      </c>
      <c r="Z419">
        <v>2006</v>
      </c>
      <c r="AA419">
        <v>502</v>
      </c>
      <c r="AB419">
        <v>2</v>
      </c>
      <c r="AC419">
        <v>10</v>
      </c>
      <c r="AD419" t="s">
        <v>17</v>
      </c>
      <c r="AE419" t="s">
        <v>17</v>
      </c>
      <c r="AF419">
        <f t="shared" si="41"/>
        <v>2503.971673400195</v>
      </c>
      <c r="AG419" t="s">
        <v>17</v>
      </c>
      <c r="AH419">
        <v>1.833</v>
      </c>
      <c r="AI419">
        <v>37.26148323512195</v>
      </c>
      <c r="AJ419">
        <f t="shared" si="42"/>
        <v>2.5039716734001951</v>
      </c>
    </row>
    <row r="420" spans="3:36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W420">
        <v>2400.735487356586</v>
      </c>
      <c r="Z420">
        <v>2006</v>
      </c>
      <c r="AA420">
        <v>502</v>
      </c>
      <c r="AB420">
        <v>2</v>
      </c>
      <c r="AC420">
        <v>11</v>
      </c>
      <c r="AD420" t="s">
        <v>17</v>
      </c>
      <c r="AE420" t="s">
        <v>17</v>
      </c>
      <c r="AF420">
        <f t="shared" si="41"/>
        <v>2400.735487356586</v>
      </c>
      <c r="AG420" t="s">
        <v>17</v>
      </c>
      <c r="AH420">
        <v>2.42</v>
      </c>
      <c r="AI420">
        <v>35.725230466615855</v>
      </c>
      <c r="AJ420">
        <f t="shared" si="42"/>
        <v>2.4007354873565858</v>
      </c>
    </row>
    <row r="421" spans="3:36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W421">
        <v>2925.6748603258538</v>
      </c>
      <c r="Z421">
        <v>2006</v>
      </c>
      <c r="AA421">
        <v>502</v>
      </c>
      <c r="AB421">
        <v>2</v>
      </c>
      <c r="AC421">
        <v>12</v>
      </c>
      <c r="AD421" t="s">
        <v>17</v>
      </c>
      <c r="AE421" t="s">
        <v>17</v>
      </c>
      <c r="AF421">
        <f t="shared" si="41"/>
        <v>2925.6748603258538</v>
      </c>
      <c r="AG421" t="s">
        <v>17</v>
      </c>
      <c r="AH421">
        <v>2.0891999999999999</v>
      </c>
      <c r="AI421">
        <v>43.536828278658533</v>
      </c>
      <c r="AJ421">
        <f t="shared" si="42"/>
        <v>2.925674860325854</v>
      </c>
    </row>
    <row r="422" spans="3:36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W422">
        <v>2528.2027478174637</v>
      </c>
      <c r="Z422">
        <v>2006</v>
      </c>
      <c r="AA422">
        <v>502</v>
      </c>
      <c r="AB422">
        <v>2</v>
      </c>
      <c r="AC422">
        <v>13</v>
      </c>
      <c r="AD422" t="s">
        <v>17</v>
      </c>
      <c r="AE422" t="s">
        <v>17</v>
      </c>
      <c r="AF422">
        <f t="shared" si="41"/>
        <v>2528.2027478174637</v>
      </c>
      <c r="AG422" t="s">
        <v>17</v>
      </c>
      <c r="AH422">
        <v>2.6421000000000001</v>
      </c>
      <c r="AI422">
        <v>37.622064699664634</v>
      </c>
      <c r="AJ422">
        <f t="shared" si="42"/>
        <v>2.5282027478174638</v>
      </c>
    </row>
    <row r="423" spans="3:36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W423">
        <v>2317.7876448556103</v>
      </c>
      <c r="Z423">
        <v>2006</v>
      </c>
      <c r="AA423">
        <v>502</v>
      </c>
      <c r="AB423">
        <v>2</v>
      </c>
      <c r="AC423">
        <v>14</v>
      </c>
      <c r="AD423" t="s">
        <v>17</v>
      </c>
      <c r="AE423" t="s">
        <v>17</v>
      </c>
      <c r="AF423">
        <f t="shared" si="41"/>
        <v>2317.7876448556103</v>
      </c>
      <c r="AG423" t="s">
        <v>17</v>
      </c>
      <c r="AH423">
        <v>2.0448</v>
      </c>
      <c r="AI423">
        <v>34.490887572256106</v>
      </c>
      <c r="AJ423">
        <f t="shared" si="42"/>
        <v>2.3177876448556103</v>
      </c>
    </row>
    <row r="424" spans="3:36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W424">
        <v>2962.7858857601877</v>
      </c>
      <c r="X424">
        <v>4.9315172497570456E-3</v>
      </c>
      <c r="Z424">
        <v>2006</v>
      </c>
      <c r="AA424">
        <v>502</v>
      </c>
      <c r="AB424">
        <v>3</v>
      </c>
      <c r="AC424">
        <v>1</v>
      </c>
      <c r="AD424">
        <v>98</v>
      </c>
      <c r="AE424">
        <v>0.48328869047619044</v>
      </c>
      <c r="AF424">
        <f t="shared" si="41"/>
        <v>2962.7858857601877</v>
      </c>
      <c r="AG424">
        <f t="shared" ref="AG424:AG430" si="45">AE424/AD424</f>
        <v>4.9315172497570456E-3</v>
      </c>
      <c r="AH424">
        <v>1.5974999999999999</v>
      </c>
      <c r="AI424">
        <v>44.089075680955169</v>
      </c>
      <c r="AJ424">
        <f t="shared" si="42"/>
        <v>2.9627858857601876</v>
      </c>
    </row>
    <row r="425" spans="3:36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W425">
        <v>2160.4899658985692</v>
      </c>
      <c r="X425">
        <v>4.5304502753482339E-3</v>
      </c>
      <c r="Z425">
        <v>2006</v>
      </c>
      <c r="AA425">
        <v>502</v>
      </c>
      <c r="AB425">
        <v>3</v>
      </c>
      <c r="AC425">
        <v>2</v>
      </c>
      <c r="AD425">
        <v>98</v>
      </c>
      <c r="AE425">
        <v>0.44398412698412693</v>
      </c>
      <c r="AF425">
        <f t="shared" si="41"/>
        <v>2160.4899658985692</v>
      </c>
      <c r="AG425">
        <f t="shared" si="45"/>
        <v>4.5304502753482339E-3</v>
      </c>
      <c r="AH425">
        <v>1.6651</v>
      </c>
      <c r="AI425">
        <v>32.150148302062036</v>
      </c>
      <c r="AJ425">
        <f t="shared" si="42"/>
        <v>2.1604899658985692</v>
      </c>
    </row>
    <row r="426" spans="3:36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W426">
        <v>2279.8698469001388</v>
      </c>
      <c r="X426">
        <v>7.0100522351797855E-3</v>
      </c>
      <c r="Z426">
        <v>2006</v>
      </c>
      <c r="AA426">
        <v>502</v>
      </c>
      <c r="AB426">
        <v>3</v>
      </c>
      <c r="AC426">
        <v>3</v>
      </c>
      <c r="AD426">
        <v>98</v>
      </c>
      <c r="AE426">
        <v>0.68698511904761894</v>
      </c>
      <c r="AF426">
        <f t="shared" si="41"/>
        <v>2279.8698469001388</v>
      </c>
      <c r="AG426">
        <f t="shared" si="45"/>
        <v>7.0100522351797855E-3</v>
      </c>
      <c r="AH426">
        <v>1.8037000000000001</v>
      </c>
      <c r="AI426">
        <v>33.926634626490156</v>
      </c>
      <c r="AJ426">
        <f t="shared" si="42"/>
        <v>2.2798698469001386</v>
      </c>
    </row>
    <row r="427" spans="3:36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W427">
        <v>2785.8118323123449</v>
      </c>
      <c r="X427">
        <v>6.0946712018140588E-3</v>
      </c>
      <c r="Z427">
        <v>2006</v>
      </c>
      <c r="AA427">
        <v>502</v>
      </c>
      <c r="AB427">
        <v>3</v>
      </c>
      <c r="AC427">
        <v>4</v>
      </c>
      <c r="AD427">
        <v>98</v>
      </c>
      <c r="AE427">
        <v>0.5972777777777778</v>
      </c>
      <c r="AF427">
        <f t="shared" si="41"/>
        <v>2785.8118323123449</v>
      </c>
      <c r="AG427">
        <f t="shared" si="45"/>
        <v>6.0946712018140588E-3</v>
      </c>
      <c r="AH427">
        <v>1.7673000000000001</v>
      </c>
      <c r="AI427">
        <v>41.455533218933702</v>
      </c>
      <c r="AJ427">
        <f t="shared" si="42"/>
        <v>2.7858118323123451</v>
      </c>
    </row>
    <row r="428" spans="3:36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W428">
        <v>1482.1425517039947</v>
      </c>
      <c r="X428">
        <v>6.7459227280655858E-3</v>
      </c>
      <c r="Z428">
        <v>2006</v>
      </c>
      <c r="AA428">
        <v>502</v>
      </c>
      <c r="AB428">
        <v>3</v>
      </c>
      <c r="AC428">
        <v>5</v>
      </c>
      <c r="AD428">
        <v>98</v>
      </c>
      <c r="AE428">
        <v>0.6611004273504274</v>
      </c>
      <c r="AF428">
        <f t="shared" si="41"/>
        <v>1482.1425517039947</v>
      </c>
      <c r="AG428">
        <f t="shared" si="45"/>
        <v>6.7459227280655858E-3</v>
      </c>
      <c r="AH428">
        <v>1.9869000000000001</v>
      </c>
      <c r="AI428">
        <v>22.055692733690396</v>
      </c>
      <c r="AJ428">
        <f t="shared" si="42"/>
        <v>1.4821425517039948</v>
      </c>
    </row>
    <row r="429" spans="3:36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W429">
        <v>3322.6755529378738</v>
      </c>
      <c r="X429">
        <v>6.1699885998355384E-3</v>
      </c>
      <c r="Z429">
        <v>2006</v>
      </c>
      <c r="AA429">
        <v>502</v>
      </c>
      <c r="AB429">
        <v>3</v>
      </c>
      <c r="AC429">
        <v>6</v>
      </c>
      <c r="AD429">
        <v>98</v>
      </c>
      <c r="AE429">
        <v>0.6046588827838828</v>
      </c>
      <c r="AF429">
        <f t="shared" si="41"/>
        <v>3322.6755529378738</v>
      </c>
      <c r="AG429">
        <f t="shared" si="45"/>
        <v>6.1699885998355384E-3</v>
      </c>
      <c r="AH429">
        <v>2.0348999999999999</v>
      </c>
      <c r="AI429">
        <v>49.444576680623115</v>
      </c>
      <c r="AJ429">
        <f t="shared" si="42"/>
        <v>3.322675552937874</v>
      </c>
    </row>
    <row r="430" spans="3:36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W430">
        <v>2780.0165889299701</v>
      </c>
      <c r="X430">
        <v>6.6614400338890134E-3</v>
      </c>
      <c r="Z430">
        <v>2006</v>
      </c>
      <c r="AA430">
        <v>502</v>
      </c>
      <c r="AB430">
        <v>3</v>
      </c>
      <c r="AC430">
        <v>7</v>
      </c>
      <c r="AD430">
        <v>98</v>
      </c>
      <c r="AE430">
        <v>0.6528211233211233</v>
      </c>
      <c r="AF430">
        <f t="shared" si="41"/>
        <v>2780.0165889299701</v>
      </c>
      <c r="AG430">
        <f t="shared" si="45"/>
        <v>6.6614400338890134E-3</v>
      </c>
      <c r="AH430">
        <v>2.7035999999999998</v>
      </c>
      <c r="AI430">
        <v>41.369294478124552</v>
      </c>
      <c r="AJ430">
        <f t="shared" si="42"/>
        <v>2.7800165889299699</v>
      </c>
    </row>
    <row r="431" spans="3:36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W431">
        <v>3772.2385848389281</v>
      </c>
      <c r="Z431">
        <v>2006</v>
      </c>
      <c r="AA431">
        <v>502</v>
      </c>
      <c r="AB431">
        <v>3</v>
      </c>
      <c r="AC431">
        <v>8</v>
      </c>
      <c r="AD431" t="s">
        <v>17</v>
      </c>
      <c r="AE431" t="s">
        <v>17</v>
      </c>
      <c r="AF431">
        <f t="shared" si="41"/>
        <v>3772.2385848389281</v>
      </c>
      <c r="AG431" t="s">
        <v>17</v>
      </c>
      <c r="AH431">
        <v>1.9950000000000001</v>
      </c>
      <c r="AI431">
        <v>56.13450275057928</v>
      </c>
      <c r="AJ431">
        <f t="shared" si="42"/>
        <v>3.7722385848389282</v>
      </c>
    </row>
    <row r="432" spans="3:36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W432">
        <v>2107.9091187901467</v>
      </c>
      <c r="Z432">
        <v>2006</v>
      </c>
      <c r="AA432">
        <v>502</v>
      </c>
      <c r="AB432">
        <v>3</v>
      </c>
      <c r="AC432">
        <v>9</v>
      </c>
      <c r="AD432" t="s">
        <v>17</v>
      </c>
      <c r="AE432" t="s">
        <v>17</v>
      </c>
      <c r="AF432">
        <f t="shared" si="41"/>
        <v>2107.9091187901467</v>
      </c>
      <c r="AG432" t="s">
        <v>17</v>
      </c>
      <c r="AH432">
        <v>2.125</v>
      </c>
      <c r="AI432">
        <v>31.36769522009147</v>
      </c>
      <c r="AJ432">
        <f t="shared" si="42"/>
        <v>2.1079091187901469</v>
      </c>
    </row>
    <row r="433" spans="3:36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W433">
        <v>3008.8030827150733</v>
      </c>
      <c r="Z433">
        <v>2006</v>
      </c>
      <c r="AA433">
        <v>502</v>
      </c>
      <c r="AB433">
        <v>3</v>
      </c>
      <c r="AC433">
        <v>10</v>
      </c>
      <c r="AD433" t="s">
        <v>17</v>
      </c>
      <c r="AE433" t="s">
        <v>17</v>
      </c>
      <c r="AF433">
        <f t="shared" si="41"/>
        <v>3008.8030827150733</v>
      </c>
      <c r="AG433" t="s">
        <v>17</v>
      </c>
      <c r="AH433">
        <v>1.8366</v>
      </c>
      <c r="AI433">
        <v>44.773855397545731</v>
      </c>
      <c r="AJ433">
        <f t="shared" si="42"/>
        <v>3.0088030827150734</v>
      </c>
    </row>
    <row r="434" spans="3:36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W434">
        <v>2135.5646014817562</v>
      </c>
      <c r="Z434">
        <v>2006</v>
      </c>
      <c r="AA434">
        <v>502</v>
      </c>
      <c r="AB434">
        <v>3</v>
      </c>
      <c r="AC434">
        <v>11</v>
      </c>
      <c r="AD434" t="s">
        <v>17</v>
      </c>
      <c r="AE434" t="s">
        <v>17</v>
      </c>
      <c r="AF434">
        <f t="shared" si="41"/>
        <v>2135.5646014817562</v>
      </c>
      <c r="AG434" t="s">
        <v>17</v>
      </c>
      <c r="AH434">
        <v>2.1496</v>
      </c>
      <c r="AI434">
        <v>31.779235141097562</v>
      </c>
      <c r="AJ434">
        <f t="shared" si="42"/>
        <v>2.1355646014817564</v>
      </c>
    </row>
    <row r="435" spans="3:36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W435">
        <v>1673.3150072663418</v>
      </c>
      <c r="Z435">
        <v>2006</v>
      </c>
      <c r="AA435">
        <v>502</v>
      </c>
      <c r="AB435">
        <v>3</v>
      </c>
      <c r="AC435">
        <v>12</v>
      </c>
      <c r="AD435" t="s">
        <v>17</v>
      </c>
      <c r="AE435" t="s">
        <v>17</v>
      </c>
      <c r="AF435">
        <f t="shared" si="41"/>
        <v>1673.3150072663418</v>
      </c>
      <c r="AG435" t="s">
        <v>17</v>
      </c>
      <c r="AH435">
        <v>2.2637999999999998</v>
      </c>
      <c r="AI435">
        <v>24.900520941463416</v>
      </c>
      <c r="AJ435">
        <f t="shared" si="42"/>
        <v>1.6733150072663419</v>
      </c>
    </row>
    <row r="436" spans="3:36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W436">
        <v>1076.3297353814635</v>
      </c>
      <c r="Z436">
        <v>2006</v>
      </c>
      <c r="AA436">
        <v>502</v>
      </c>
      <c r="AB436">
        <v>3</v>
      </c>
      <c r="AC436">
        <v>13</v>
      </c>
      <c r="AD436" t="s">
        <v>17</v>
      </c>
      <c r="AE436" t="s">
        <v>17</v>
      </c>
      <c r="AF436">
        <f t="shared" si="41"/>
        <v>1076.3297353814635</v>
      </c>
      <c r="AG436" t="s">
        <v>17</v>
      </c>
      <c r="AH436">
        <v>2.6996000000000002</v>
      </c>
      <c r="AI436">
        <v>16.016811538414633</v>
      </c>
      <c r="AJ436">
        <f t="shared" si="42"/>
        <v>1.0763297353814634</v>
      </c>
    </row>
    <row r="437" spans="3:36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W437">
        <v>2912.9999819596101</v>
      </c>
      <c r="Z437">
        <v>2006</v>
      </c>
      <c r="AA437">
        <v>502</v>
      </c>
      <c r="AB437">
        <v>3</v>
      </c>
      <c r="AC437">
        <v>14</v>
      </c>
      <c r="AD437" t="s">
        <v>17</v>
      </c>
      <c r="AE437" t="s">
        <v>17</v>
      </c>
      <c r="AF437">
        <f t="shared" si="41"/>
        <v>2912.9999819596101</v>
      </c>
      <c r="AG437" t="s">
        <v>17</v>
      </c>
      <c r="AH437">
        <v>1.9076</v>
      </c>
      <c r="AI437">
        <v>43.348214017256097</v>
      </c>
      <c r="AJ437">
        <f t="shared" si="42"/>
        <v>2.9129999819596102</v>
      </c>
    </row>
    <row r="438" spans="3:36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W438">
        <v>3135.4840355993865</v>
      </c>
      <c r="X438">
        <v>5.0866225611123578E-3</v>
      </c>
      <c r="Z438">
        <v>2006</v>
      </c>
      <c r="AA438">
        <v>502</v>
      </c>
      <c r="AB438">
        <v>4</v>
      </c>
      <c r="AC438">
        <v>1</v>
      </c>
      <c r="AD438">
        <v>98</v>
      </c>
      <c r="AE438">
        <v>0.49848901098901105</v>
      </c>
      <c r="AF438">
        <f t="shared" si="41"/>
        <v>3135.4840355993865</v>
      </c>
      <c r="AG438">
        <f t="shared" ref="AG438:AG444" si="46">AE438/AD438</f>
        <v>5.0866225611123578E-3</v>
      </c>
      <c r="AH438">
        <v>1.7496</v>
      </c>
      <c r="AI438">
        <v>46.658988624990869</v>
      </c>
      <c r="AJ438">
        <f t="shared" si="42"/>
        <v>3.1354840355993865</v>
      </c>
    </row>
    <row r="439" spans="3:36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W439">
        <v>2471.2032137683659</v>
      </c>
      <c r="X439">
        <v>7.0063066893424038E-3</v>
      </c>
      <c r="Z439">
        <v>2006</v>
      </c>
      <c r="AA439">
        <v>502</v>
      </c>
      <c r="AB439">
        <v>4</v>
      </c>
      <c r="AC439">
        <v>2</v>
      </c>
      <c r="AD439">
        <v>98</v>
      </c>
      <c r="AE439">
        <v>0.68661805555555555</v>
      </c>
      <c r="AF439">
        <f t="shared" si="41"/>
        <v>2471.2032137683659</v>
      </c>
      <c r="AG439">
        <f t="shared" si="46"/>
        <v>7.0063066893424038E-3</v>
      </c>
      <c r="AH439">
        <v>1.7759</v>
      </c>
      <c r="AI439">
        <v>36.773857347743537</v>
      </c>
      <c r="AJ439">
        <f t="shared" si="42"/>
        <v>2.4712032137683657</v>
      </c>
    </row>
    <row r="440" spans="3:36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W440">
        <v>2993.6582274794805</v>
      </c>
      <c r="X440">
        <v>5.817971144501756E-3</v>
      </c>
      <c r="Z440">
        <v>2006</v>
      </c>
      <c r="AA440">
        <v>502</v>
      </c>
      <c r="AB440">
        <v>4</v>
      </c>
      <c r="AC440">
        <v>3</v>
      </c>
      <c r="AD440">
        <v>98</v>
      </c>
      <c r="AE440">
        <v>0.57016117216117213</v>
      </c>
      <c r="AF440">
        <f t="shared" si="41"/>
        <v>2993.6582274794805</v>
      </c>
      <c r="AG440">
        <f t="shared" si="46"/>
        <v>5.817971144501756E-3</v>
      </c>
      <c r="AH440">
        <v>1.7597</v>
      </c>
      <c r="AI440">
        <v>44.548485527968452</v>
      </c>
      <c r="AJ440">
        <f t="shared" si="42"/>
        <v>2.9936582274794805</v>
      </c>
    </row>
    <row r="441" spans="3:36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W441">
        <v>2672.9951422205895</v>
      </c>
      <c r="X441">
        <v>5.0349729635443922E-3</v>
      </c>
      <c r="Z441">
        <v>2006</v>
      </c>
      <c r="AA441">
        <v>502</v>
      </c>
      <c r="AB441">
        <v>4</v>
      </c>
      <c r="AC441">
        <v>4</v>
      </c>
      <c r="AD441">
        <v>98</v>
      </c>
      <c r="AE441">
        <v>0.49342735042735048</v>
      </c>
      <c r="AF441">
        <f t="shared" si="41"/>
        <v>2672.9951422205895</v>
      </c>
      <c r="AG441">
        <f t="shared" si="46"/>
        <v>5.0349729635443922E-3</v>
      </c>
      <c r="AH441">
        <v>2.1602999999999999</v>
      </c>
      <c r="AI441">
        <v>39.776713425901626</v>
      </c>
      <c r="AJ441">
        <f t="shared" si="42"/>
        <v>2.6729951422205893</v>
      </c>
    </row>
    <row r="442" spans="3:36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W442">
        <v>2234.9110598399297</v>
      </c>
      <c r="X442">
        <v>7.141969425132691E-3</v>
      </c>
      <c r="Z442">
        <v>2006</v>
      </c>
      <c r="AA442">
        <v>502</v>
      </c>
      <c r="AB442">
        <v>4</v>
      </c>
      <c r="AC442">
        <v>5</v>
      </c>
      <c r="AD442">
        <v>98</v>
      </c>
      <c r="AE442">
        <v>0.69991300366300369</v>
      </c>
      <c r="AF442">
        <f t="shared" si="41"/>
        <v>2234.9110598399297</v>
      </c>
      <c r="AG442">
        <f t="shared" si="46"/>
        <v>7.141969425132691E-3</v>
      </c>
      <c r="AH442">
        <v>2.2913000000000001</v>
      </c>
      <c r="AI442">
        <v>33.257605057141809</v>
      </c>
      <c r="AJ442">
        <f t="shared" si="42"/>
        <v>2.2349110598399298</v>
      </c>
    </row>
    <row r="443" spans="3:36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W443">
        <v>2027.0713823928363</v>
      </c>
      <c r="X443">
        <v>6.4953838678328477E-3</v>
      </c>
      <c r="Z443">
        <v>2006</v>
      </c>
      <c r="AA443">
        <v>502</v>
      </c>
      <c r="AB443">
        <v>4</v>
      </c>
      <c r="AC443">
        <v>6</v>
      </c>
      <c r="AD443">
        <v>98</v>
      </c>
      <c r="AE443">
        <v>0.63654761904761903</v>
      </c>
      <c r="AF443">
        <f t="shared" si="41"/>
        <v>2027.0713823928363</v>
      </c>
      <c r="AG443">
        <f t="shared" si="46"/>
        <v>6.4953838678328477E-3</v>
      </c>
      <c r="AH443">
        <v>2.4245999999999999</v>
      </c>
      <c r="AI443">
        <v>30.164752714179112</v>
      </c>
      <c r="AJ443">
        <f t="shared" si="42"/>
        <v>2.0270713823928364</v>
      </c>
    </row>
    <row r="444" spans="3:36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W444">
        <v>2800.3643610050385</v>
      </c>
      <c r="X444">
        <v>5.419065061922205E-3</v>
      </c>
      <c r="Z444">
        <v>2006</v>
      </c>
      <c r="AA444">
        <v>502</v>
      </c>
      <c r="AB444">
        <v>4</v>
      </c>
      <c r="AC444">
        <v>7</v>
      </c>
      <c r="AD444">
        <v>98</v>
      </c>
      <c r="AE444">
        <v>0.53106837606837609</v>
      </c>
      <c r="AF444">
        <f t="shared" si="41"/>
        <v>2800.3643610050385</v>
      </c>
      <c r="AG444">
        <f t="shared" si="46"/>
        <v>5.419065061922205E-3</v>
      </c>
      <c r="AH444">
        <v>2.8957000000000002</v>
      </c>
      <c r="AI444">
        <v>41.672088705432117</v>
      </c>
      <c r="AJ444">
        <f t="shared" si="42"/>
        <v>2.8003643610050384</v>
      </c>
    </row>
    <row r="445" spans="3:36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W445">
        <v>4161.9057840585383</v>
      </c>
      <c r="Z445">
        <v>2006</v>
      </c>
      <c r="AA445">
        <v>502</v>
      </c>
      <c r="AB445">
        <v>4</v>
      </c>
      <c r="AC445">
        <v>8</v>
      </c>
      <c r="AD445" t="s">
        <v>17</v>
      </c>
      <c r="AE445" t="s">
        <v>17</v>
      </c>
      <c r="AF445">
        <f t="shared" si="41"/>
        <v>4161.9057840585383</v>
      </c>
      <c r="AG445" t="s">
        <v>17</v>
      </c>
      <c r="AH445">
        <v>1.8519000000000001</v>
      </c>
      <c r="AI445">
        <v>61.933121786585382</v>
      </c>
      <c r="AJ445">
        <f t="shared" si="42"/>
        <v>4.1619057840585381</v>
      </c>
    </row>
    <row r="446" spans="3:36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W446">
        <v>4214.0625659815623</v>
      </c>
      <c r="Z446">
        <v>2006</v>
      </c>
      <c r="AA446">
        <v>502</v>
      </c>
      <c r="AB446">
        <v>4</v>
      </c>
      <c r="AC446">
        <v>9</v>
      </c>
      <c r="AD446" t="s">
        <v>17</v>
      </c>
      <c r="AE446" t="s">
        <v>17</v>
      </c>
      <c r="AF446">
        <f t="shared" si="41"/>
        <v>4214.0625659815623</v>
      </c>
      <c r="AG446" t="s">
        <v>17</v>
      </c>
      <c r="AH446">
        <v>2.17</v>
      </c>
      <c r="AI446">
        <v>62.709264374725628</v>
      </c>
      <c r="AJ446">
        <f t="shared" si="42"/>
        <v>4.2140625659815623</v>
      </c>
    </row>
    <row r="447" spans="3:36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W447">
        <v>1549.8279622641953</v>
      </c>
      <c r="Z447">
        <v>2006</v>
      </c>
      <c r="AA447">
        <v>502</v>
      </c>
      <c r="AB447">
        <v>4</v>
      </c>
      <c r="AC447">
        <v>10</v>
      </c>
      <c r="AD447" t="s">
        <v>17</v>
      </c>
      <c r="AE447" t="s">
        <v>17</v>
      </c>
      <c r="AF447">
        <f t="shared" si="41"/>
        <v>1549.8279622641953</v>
      </c>
      <c r="AG447" t="s">
        <v>17</v>
      </c>
      <c r="AH447">
        <v>2.6097999999999999</v>
      </c>
      <c r="AI447">
        <v>23.06291610512195</v>
      </c>
      <c r="AJ447">
        <f t="shared" si="42"/>
        <v>1.5498279622641953</v>
      </c>
    </row>
    <row r="448" spans="3:36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W448">
        <v>3780.1038527034157</v>
      </c>
      <c r="Z448">
        <v>2006</v>
      </c>
      <c r="AA448">
        <v>502</v>
      </c>
      <c r="AB448">
        <v>4</v>
      </c>
      <c r="AC448">
        <v>11</v>
      </c>
      <c r="AD448" t="s">
        <v>17</v>
      </c>
      <c r="AE448" t="s">
        <v>17</v>
      </c>
      <c r="AF448">
        <f t="shared" si="41"/>
        <v>3780.1038527034157</v>
      </c>
      <c r="AG448" t="s">
        <v>17</v>
      </c>
      <c r="AH448">
        <v>2.3123999999999998</v>
      </c>
      <c r="AI448">
        <v>56.251545427134154</v>
      </c>
      <c r="AJ448">
        <f t="shared" si="42"/>
        <v>3.7801038527034159</v>
      </c>
    </row>
    <row r="449" spans="3:36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W449">
        <v>3272.2182997180971</v>
      </c>
      <c r="Z449">
        <v>2006</v>
      </c>
      <c r="AA449">
        <v>502</v>
      </c>
      <c r="AB449">
        <v>4</v>
      </c>
      <c r="AC449">
        <v>12</v>
      </c>
      <c r="AD449" t="s">
        <v>17</v>
      </c>
      <c r="AE449" t="s">
        <v>17</v>
      </c>
      <c r="AF449">
        <f t="shared" si="41"/>
        <v>3272.2182997180971</v>
      </c>
      <c r="AG449" t="s">
        <v>17</v>
      </c>
      <c r="AH449">
        <v>2.1261999999999999</v>
      </c>
      <c r="AI449">
        <v>48.693724698185967</v>
      </c>
      <c r="AJ449">
        <f t="shared" si="42"/>
        <v>3.2722182997180971</v>
      </c>
    </row>
    <row r="450" spans="3:36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W450">
        <v>1683.191641238049</v>
      </c>
      <c r="Z450">
        <v>2006</v>
      </c>
      <c r="AA450">
        <v>502</v>
      </c>
      <c r="AB450">
        <v>4</v>
      </c>
      <c r="AC450">
        <v>13</v>
      </c>
      <c r="AD450" t="s">
        <v>17</v>
      </c>
      <c r="AE450" t="s">
        <v>17</v>
      </c>
      <c r="AF450">
        <f t="shared" si="41"/>
        <v>1683.191641238049</v>
      </c>
      <c r="AG450" t="s">
        <v>17</v>
      </c>
      <c r="AH450">
        <v>2.9388000000000001</v>
      </c>
      <c r="AI450">
        <v>25.047494661280489</v>
      </c>
      <c r="AJ450">
        <f t="shared" si="42"/>
        <v>1.683191641238049</v>
      </c>
    </row>
    <row r="451" spans="3:36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W451">
        <v>4168.2162209642938</v>
      </c>
      <c r="Z451">
        <v>2006</v>
      </c>
      <c r="AA451">
        <v>502</v>
      </c>
      <c r="AB451">
        <v>4</v>
      </c>
      <c r="AC451">
        <v>14</v>
      </c>
      <c r="AD451" t="s">
        <v>17</v>
      </c>
      <c r="AE451" t="s">
        <v>17</v>
      </c>
      <c r="AF451">
        <f t="shared" si="41"/>
        <v>4168.2162209642938</v>
      </c>
      <c r="AG451" t="s">
        <v>17</v>
      </c>
      <c r="AH451">
        <v>1.8505</v>
      </c>
      <c r="AI451">
        <v>62.027027097682932</v>
      </c>
      <c r="AJ451">
        <f t="shared" si="42"/>
        <v>4.1682162209642941</v>
      </c>
    </row>
    <row r="452" spans="3:36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W452">
        <v>2482.6998560000002</v>
      </c>
      <c r="X452">
        <v>6.05004016064257E-3</v>
      </c>
      <c r="Z452">
        <v>2007</v>
      </c>
      <c r="AA452">
        <v>502</v>
      </c>
      <c r="AB452">
        <v>1</v>
      </c>
      <c r="AC452">
        <v>1</v>
      </c>
      <c r="AD452">
        <v>83</v>
      </c>
      <c r="AE452">
        <v>0.50215333333333334</v>
      </c>
      <c r="AF452">
        <f t="shared" si="41"/>
        <v>2482.6998560000002</v>
      </c>
      <c r="AG452">
        <f t="shared" ref="AG452:AG458" si="47">AE452/AD452</f>
        <v>6.05004016064257E-3</v>
      </c>
      <c r="AH452">
        <v>1.9212</v>
      </c>
      <c r="AI452" s="9">
        <v>36.944938333333333</v>
      </c>
      <c r="AJ452">
        <f t="shared" si="42"/>
        <v>2.482699856</v>
      </c>
    </row>
    <row r="453" spans="3:36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W453">
        <v>1967.8925280000001</v>
      </c>
      <c r="X453">
        <v>4.9095180722891572E-3</v>
      </c>
      <c r="Z453">
        <v>2007</v>
      </c>
      <c r="AA453">
        <v>502</v>
      </c>
      <c r="AB453">
        <v>1</v>
      </c>
      <c r="AC453">
        <v>2</v>
      </c>
      <c r="AD453">
        <v>83</v>
      </c>
      <c r="AE453">
        <v>0.40749000000000002</v>
      </c>
      <c r="AF453">
        <f t="shared" ref="AF453:AF516" si="48">AJ453*1000</f>
        <v>1967.8925280000001</v>
      </c>
      <c r="AG453">
        <f t="shared" si="47"/>
        <v>4.9095180722891572E-3</v>
      </c>
      <c r="AH453">
        <v>1.9342999999999999</v>
      </c>
      <c r="AI453" s="9">
        <v>29.284114999999996</v>
      </c>
      <c r="AJ453">
        <f t="shared" ref="AJ453:AJ458" si="49">AI453*60*1.12/1000</f>
        <v>1.9678925280000001</v>
      </c>
    </row>
    <row r="454" spans="3:36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W454">
        <v>3811.2348960000004</v>
      </c>
      <c r="X454">
        <v>7.1930923694779117E-3</v>
      </c>
      <c r="Z454">
        <v>2007</v>
      </c>
      <c r="AA454">
        <v>502</v>
      </c>
      <c r="AB454">
        <v>1</v>
      </c>
      <c r="AC454">
        <v>3</v>
      </c>
      <c r="AD454">
        <v>83</v>
      </c>
      <c r="AE454">
        <v>0.59702666666666671</v>
      </c>
      <c r="AF454">
        <f t="shared" si="48"/>
        <v>3811.2348960000004</v>
      </c>
      <c r="AG454">
        <f t="shared" si="47"/>
        <v>7.1930923694779117E-3</v>
      </c>
      <c r="AH454">
        <v>2.0093999999999999</v>
      </c>
      <c r="AI454" s="9">
        <v>56.714804999999998</v>
      </c>
      <c r="AJ454">
        <f t="shared" si="49"/>
        <v>3.8112348960000002</v>
      </c>
    </row>
    <row r="455" spans="3:36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W455">
        <v>3478.6127040000006</v>
      </c>
      <c r="X455">
        <v>7.01598393574297E-3</v>
      </c>
      <c r="Z455">
        <v>2007</v>
      </c>
      <c r="AA455">
        <v>502</v>
      </c>
      <c r="AB455">
        <v>1</v>
      </c>
      <c r="AC455">
        <v>4</v>
      </c>
      <c r="AD455">
        <v>83</v>
      </c>
      <c r="AE455">
        <v>0.58232666666666655</v>
      </c>
      <c r="AF455">
        <f t="shared" si="48"/>
        <v>3478.6127040000006</v>
      </c>
      <c r="AG455">
        <f t="shared" si="47"/>
        <v>7.01598393574297E-3</v>
      </c>
      <c r="AH455">
        <v>1.8260000000000001</v>
      </c>
      <c r="AI455" s="9">
        <v>51.765070000000009</v>
      </c>
      <c r="AJ455">
        <f t="shared" si="49"/>
        <v>3.4786127040000006</v>
      </c>
    </row>
    <row r="456" spans="3:36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W456">
        <v>2597.9698079999998</v>
      </c>
      <c r="X456">
        <v>7.6256626506024097E-3</v>
      </c>
      <c r="Z456">
        <v>2007</v>
      </c>
      <c r="AA456">
        <v>502</v>
      </c>
      <c r="AB456">
        <v>1</v>
      </c>
      <c r="AC456">
        <v>5</v>
      </c>
      <c r="AD456">
        <v>83</v>
      </c>
      <c r="AE456">
        <v>0.63292999999999999</v>
      </c>
      <c r="AF456">
        <f t="shared" si="48"/>
        <v>2597.9698079999998</v>
      </c>
      <c r="AG456">
        <f t="shared" si="47"/>
        <v>7.6256626506024097E-3</v>
      </c>
      <c r="AH456">
        <v>2.0234000000000001</v>
      </c>
      <c r="AI456" s="9">
        <v>38.660264999999995</v>
      </c>
      <c r="AJ456">
        <f t="shared" si="49"/>
        <v>2.5979698079999998</v>
      </c>
    </row>
    <row r="457" spans="3:36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W457">
        <v>2846.093264000001</v>
      </c>
      <c r="X457">
        <v>7.5933333333333339E-3</v>
      </c>
      <c r="Z457">
        <v>2007</v>
      </c>
      <c r="AA457">
        <v>502</v>
      </c>
      <c r="AB457">
        <v>1</v>
      </c>
      <c r="AC457">
        <v>6</v>
      </c>
      <c r="AD457">
        <v>83</v>
      </c>
      <c r="AE457">
        <v>0.63024666666666673</v>
      </c>
      <c r="AF457">
        <f t="shared" si="48"/>
        <v>2846.093264000001</v>
      </c>
      <c r="AG457">
        <f t="shared" si="47"/>
        <v>7.5933333333333339E-3</v>
      </c>
      <c r="AH457" s="129" t="s">
        <v>17</v>
      </c>
      <c r="AI457" s="9">
        <v>42.352578333333341</v>
      </c>
      <c r="AJ457">
        <f t="shared" si="49"/>
        <v>2.8460932640000012</v>
      </c>
    </row>
    <row r="458" spans="3:36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W458">
        <v>3380.9263040000001</v>
      </c>
      <c r="X458">
        <v>7.8269477911646589E-3</v>
      </c>
      <c r="Z458">
        <v>2007</v>
      </c>
      <c r="AA458">
        <v>502</v>
      </c>
      <c r="AB458">
        <v>1</v>
      </c>
      <c r="AC458">
        <v>7</v>
      </c>
      <c r="AD458">
        <v>83</v>
      </c>
      <c r="AE458">
        <v>0.64963666666666675</v>
      </c>
      <c r="AF458">
        <f t="shared" si="48"/>
        <v>3380.9263040000001</v>
      </c>
      <c r="AG458">
        <f t="shared" si="47"/>
        <v>7.8269477911646589E-3</v>
      </c>
      <c r="AH458">
        <v>2.3559999999999999</v>
      </c>
      <c r="AI458" s="9">
        <v>50.311403333333331</v>
      </c>
      <c r="AJ458">
        <f t="shared" si="49"/>
        <v>3.3809263039999999</v>
      </c>
    </row>
    <row r="459" spans="3:36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Z459">
        <v>2007</v>
      </c>
      <c r="AA459">
        <v>502</v>
      </c>
      <c r="AB459">
        <v>1</v>
      </c>
      <c r="AC459">
        <v>8</v>
      </c>
      <c r="AD459" t="s">
        <v>17</v>
      </c>
      <c r="AE459" t="s">
        <v>17</v>
      </c>
      <c r="AF459" t="e">
        <f t="shared" si="48"/>
        <v>#VALUE!</v>
      </c>
      <c r="AG459" t="s">
        <v>17</v>
      </c>
      <c r="AH459" t="s">
        <v>17</v>
      </c>
      <c r="AI459" t="s">
        <v>17</v>
      </c>
      <c r="AJ459" t="s">
        <v>17</v>
      </c>
    </row>
    <row r="460" spans="3:36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Z460">
        <v>2007</v>
      </c>
      <c r="AA460">
        <v>502</v>
      </c>
      <c r="AB460">
        <v>1</v>
      </c>
      <c r="AC460">
        <v>9</v>
      </c>
      <c r="AD460" t="s">
        <v>17</v>
      </c>
      <c r="AE460" t="s">
        <v>17</v>
      </c>
      <c r="AF460" t="e">
        <f t="shared" si="48"/>
        <v>#VALUE!</v>
      </c>
      <c r="AG460" t="s">
        <v>17</v>
      </c>
      <c r="AH460" t="s">
        <v>17</v>
      </c>
      <c r="AI460" t="s">
        <v>17</v>
      </c>
      <c r="AJ460" t="s">
        <v>17</v>
      </c>
    </row>
    <row r="461" spans="3:36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Z461">
        <v>2007</v>
      </c>
      <c r="AA461">
        <v>502</v>
      </c>
      <c r="AB461">
        <v>1</v>
      </c>
      <c r="AC461">
        <v>10</v>
      </c>
      <c r="AD461" t="s">
        <v>17</v>
      </c>
      <c r="AE461" t="s">
        <v>17</v>
      </c>
      <c r="AF461" t="e">
        <f t="shared" si="48"/>
        <v>#VALUE!</v>
      </c>
      <c r="AG461" t="s">
        <v>17</v>
      </c>
      <c r="AH461" t="s">
        <v>17</v>
      </c>
      <c r="AI461" t="s">
        <v>17</v>
      </c>
      <c r="AJ461" t="s">
        <v>17</v>
      </c>
    </row>
    <row r="462" spans="3:36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Z462">
        <v>2007</v>
      </c>
      <c r="AA462">
        <v>502</v>
      </c>
      <c r="AB462">
        <v>1</v>
      </c>
      <c r="AC462">
        <v>11</v>
      </c>
      <c r="AD462" t="s">
        <v>17</v>
      </c>
      <c r="AE462" t="s">
        <v>17</v>
      </c>
      <c r="AF462" t="e">
        <f t="shared" si="48"/>
        <v>#VALUE!</v>
      </c>
      <c r="AG462" t="s">
        <v>17</v>
      </c>
      <c r="AH462" t="s">
        <v>17</v>
      </c>
      <c r="AI462" t="s">
        <v>17</v>
      </c>
      <c r="AJ462" t="s">
        <v>17</v>
      </c>
    </row>
    <row r="463" spans="3:36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Z463">
        <v>2007</v>
      </c>
      <c r="AA463">
        <v>502</v>
      </c>
      <c r="AB463">
        <v>1</v>
      </c>
      <c r="AC463">
        <v>12</v>
      </c>
      <c r="AD463" t="s">
        <v>17</v>
      </c>
      <c r="AE463" t="s">
        <v>17</v>
      </c>
      <c r="AF463" t="e">
        <f t="shared" si="48"/>
        <v>#VALUE!</v>
      </c>
      <c r="AG463" t="s">
        <v>17</v>
      </c>
      <c r="AH463" t="s">
        <v>17</v>
      </c>
      <c r="AI463" t="s">
        <v>17</v>
      </c>
      <c r="AJ463" t="s">
        <v>17</v>
      </c>
    </row>
    <row r="464" spans="3:36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Z464">
        <v>2007</v>
      </c>
      <c r="AA464">
        <v>502</v>
      </c>
      <c r="AB464">
        <v>1</v>
      </c>
      <c r="AC464">
        <v>13</v>
      </c>
      <c r="AD464" t="s">
        <v>17</v>
      </c>
      <c r="AE464" t="s">
        <v>17</v>
      </c>
      <c r="AF464" t="e">
        <f t="shared" si="48"/>
        <v>#VALUE!</v>
      </c>
      <c r="AG464" t="s">
        <v>17</v>
      </c>
      <c r="AH464" t="s">
        <v>17</v>
      </c>
      <c r="AI464" t="s">
        <v>17</v>
      </c>
      <c r="AJ464" t="s">
        <v>17</v>
      </c>
    </row>
    <row r="465" spans="3:36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Z465">
        <v>2007</v>
      </c>
      <c r="AA465">
        <v>502</v>
      </c>
      <c r="AB465">
        <v>1</v>
      </c>
      <c r="AC465">
        <v>14</v>
      </c>
      <c r="AD465" t="s">
        <v>17</v>
      </c>
      <c r="AE465" t="s">
        <v>17</v>
      </c>
      <c r="AF465" t="e">
        <f t="shared" si="48"/>
        <v>#VALUE!</v>
      </c>
      <c r="AG465" t="s">
        <v>17</v>
      </c>
      <c r="AH465" t="s">
        <v>17</v>
      </c>
      <c r="AI465" t="s">
        <v>17</v>
      </c>
      <c r="AJ465" t="s">
        <v>17</v>
      </c>
    </row>
    <row r="466" spans="3:36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W466">
        <v>2053.3681280000005</v>
      </c>
      <c r="X466">
        <v>5.3418072289156621E-3</v>
      </c>
      <c r="Z466">
        <v>2007</v>
      </c>
      <c r="AA466">
        <v>502</v>
      </c>
      <c r="AB466">
        <v>2</v>
      </c>
      <c r="AC466">
        <v>1</v>
      </c>
      <c r="AD466">
        <v>83</v>
      </c>
      <c r="AE466">
        <v>0.44336999999999999</v>
      </c>
      <c r="AF466">
        <f t="shared" si="48"/>
        <v>2053.3681280000005</v>
      </c>
      <c r="AG466">
        <f t="shared" ref="AG466:AG472" si="50">AE466/AD466</f>
        <v>5.3418072289156621E-3</v>
      </c>
      <c r="AH466">
        <v>1.9168000000000001</v>
      </c>
      <c r="AI466" s="9">
        <v>30.556073333333337</v>
      </c>
      <c r="AJ466">
        <f>AI466*60*1.12/1000</f>
        <v>2.0533681280000007</v>
      </c>
    </row>
    <row r="467" spans="3:36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W467">
        <v>3084.9365120000002</v>
      </c>
      <c r="X467">
        <v>6.612610441767067E-3</v>
      </c>
      <c r="Z467">
        <v>2007</v>
      </c>
      <c r="AA467">
        <v>502</v>
      </c>
      <c r="AB467">
        <v>2</v>
      </c>
      <c r="AC467">
        <v>2</v>
      </c>
      <c r="AD467">
        <v>83</v>
      </c>
      <c r="AE467">
        <v>0.54884666666666659</v>
      </c>
      <c r="AF467">
        <f t="shared" si="48"/>
        <v>3084.9365120000002</v>
      </c>
      <c r="AG467">
        <f t="shared" si="50"/>
        <v>6.612610441767067E-3</v>
      </c>
      <c r="AH467">
        <v>1.8384</v>
      </c>
      <c r="AI467" s="9">
        <v>45.906793333333333</v>
      </c>
      <c r="AJ467">
        <f>AI467*60*1.12/1000</f>
        <v>3.0849365120000001</v>
      </c>
    </row>
    <row r="468" spans="3:36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W468">
        <v>2913.008448</v>
      </c>
      <c r="X468">
        <v>6.727510040160643E-3</v>
      </c>
      <c r="Z468">
        <v>2007</v>
      </c>
      <c r="AA468">
        <v>502</v>
      </c>
      <c r="AB468">
        <v>2</v>
      </c>
      <c r="AC468">
        <v>3</v>
      </c>
      <c r="AD468">
        <v>83</v>
      </c>
      <c r="AE468">
        <v>0.55838333333333334</v>
      </c>
      <c r="AF468">
        <f t="shared" si="48"/>
        <v>2913.008448</v>
      </c>
      <c r="AG468">
        <f t="shared" si="50"/>
        <v>6.727510040160643E-3</v>
      </c>
      <c r="AH468">
        <v>1.8774999999999999</v>
      </c>
      <c r="AI468" s="9">
        <v>43.34834</v>
      </c>
      <c r="AJ468">
        <f>AI468*60*1.12/1000</f>
        <v>2.9130084480000003</v>
      </c>
    </row>
    <row r="469" spans="3:36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W469">
        <v>3765.3222880000003</v>
      </c>
      <c r="X469">
        <v>7.7060240963855425E-3</v>
      </c>
      <c r="Z469">
        <v>2007</v>
      </c>
      <c r="AA469">
        <v>502</v>
      </c>
      <c r="AB469">
        <v>2</v>
      </c>
      <c r="AC469">
        <v>4</v>
      </c>
      <c r="AD469">
        <v>83</v>
      </c>
      <c r="AE469">
        <v>0.63960000000000006</v>
      </c>
      <c r="AF469">
        <f t="shared" si="48"/>
        <v>3765.3222880000003</v>
      </c>
      <c r="AG469">
        <f t="shared" si="50"/>
        <v>7.7060240963855425E-3</v>
      </c>
      <c r="AH469">
        <v>1.9233</v>
      </c>
      <c r="AI469" s="9">
        <v>56.031581666666661</v>
      </c>
      <c r="AJ469">
        <f>AI469*60*1.12/1000</f>
        <v>3.7653222880000001</v>
      </c>
    </row>
    <row r="470" spans="3:36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W470">
        <v>4183.4200800000008</v>
      </c>
      <c r="X470">
        <v>7.9481526104417683E-3</v>
      </c>
      <c r="Z470">
        <v>2007</v>
      </c>
      <c r="AA470">
        <v>502</v>
      </c>
      <c r="AB470">
        <v>2</v>
      </c>
      <c r="AC470">
        <v>5</v>
      </c>
      <c r="AD470">
        <v>83</v>
      </c>
      <c r="AE470">
        <v>0.65969666666666671</v>
      </c>
      <c r="AF470">
        <f t="shared" si="48"/>
        <v>4183.4200800000008</v>
      </c>
      <c r="AG470">
        <f t="shared" si="50"/>
        <v>7.9481526104417683E-3</v>
      </c>
      <c r="AH470">
        <v>2.5339999999999998</v>
      </c>
      <c r="AI470" s="9">
        <v>62.253275000000009</v>
      </c>
      <c r="AJ470">
        <f>AI470*60*1.12/1000</f>
        <v>4.1834200800000012</v>
      </c>
    </row>
    <row r="471" spans="3:36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X471">
        <v>8.0058232931726914E-3</v>
      </c>
      <c r="Z471">
        <v>2007</v>
      </c>
      <c r="AA471">
        <v>502</v>
      </c>
      <c r="AB471">
        <v>2</v>
      </c>
      <c r="AC471">
        <v>6</v>
      </c>
      <c r="AD471">
        <v>83</v>
      </c>
      <c r="AE471">
        <v>0.66448333333333343</v>
      </c>
      <c r="AF471" t="e">
        <f t="shared" si="48"/>
        <v>#VALUE!</v>
      </c>
      <c r="AG471">
        <f t="shared" si="50"/>
        <v>8.0058232931726914E-3</v>
      </c>
      <c r="AH471">
        <v>2.4943</v>
      </c>
      <c r="AI471" s="129" t="s">
        <v>17</v>
      </c>
      <c r="AJ471" s="129" t="s">
        <v>17</v>
      </c>
    </row>
    <row r="472" spans="3:36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X472">
        <v>8.4298393574297175E-3</v>
      </c>
      <c r="Z472">
        <v>2007</v>
      </c>
      <c r="AA472">
        <v>502</v>
      </c>
      <c r="AB472">
        <v>2</v>
      </c>
      <c r="AC472">
        <v>7</v>
      </c>
      <c r="AD472">
        <v>83</v>
      </c>
      <c r="AE472">
        <v>0.69967666666666661</v>
      </c>
      <c r="AF472" t="e">
        <f t="shared" si="48"/>
        <v>#VALUE!</v>
      </c>
      <c r="AG472">
        <f t="shared" si="50"/>
        <v>8.4298393574297175E-3</v>
      </c>
      <c r="AH472">
        <v>2.4049</v>
      </c>
      <c r="AI472" s="129" t="s">
        <v>17</v>
      </c>
      <c r="AJ472" s="129" t="s">
        <v>17</v>
      </c>
    </row>
    <row r="473" spans="3:36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Z473">
        <v>2007</v>
      </c>
      <c r="AA473">
        <v>502</v>
      </c>
      <c r="AB473">
        <v>2</v>
      </c>
      <c r="AC473">
        <v>8</v>
      </c>
      <c r="AD473" t="s">
        <v>17</v>
      </c>
      <c r="AE473" t="s">
        <v>17</v>
      </c>
      <c r="AF473" t="e">
        <f t="shared" si="48"/>
        <v>#VALUE!</v>
      </c>
      <c r="AG473" t="s">
        <v>17</v>
      </c>
      <c r="AH473" t="s">
        <v>17</v>
      </c>
      <c r="AI473" t="s">
        <v>17</v>
      </c>
      <c r="AJ473" t="s">
        <v>17</v>
      </c>
    </row>
    <row r="474" spans="3:36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Z474">
        <v>2007</v>
      </c>
      <c r="AA474">
        <v>502</v>
      </c>
      <c r="AB474">
        <v>2</v>
      </c>
      <c r="AC474">
        <v>9</v>
      </c>
      <c r="AD474" t="s">
        <v>17</v>
      </c>
      <c r="AE474" t="s">
        <v>17</v>
      </c>
      <c r="AF474" t="e">
        <f t="shared" si="48"/>
        <v>#VALUE!</v>
      </c>
      <c r="AG474" t="s">
        <v>17</v>
      </c>
      <c r="AH474" t="s">
        <v>17</v>
      </c>
      <c r="AI474" t="s">
        <v>17</v>
      </c>
      <c r="AJ474" t="s">
        <v>17</v>
      </c>
    </row>
    <row r="475" spans="3:36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Z475">
        <v>2007</v>
      </c>
      <c r="AA475">
        <v>502</v>
      </c>
      <c r="AB475">
        <v>2</v>
      </c>
      <c r="AC475">
        <v>10</v>
      </c>
      <c r="AD475" t="s">
        <v>17</v>
      </c>
      <c r="AE475" t="s">
        <v>17</v>
      </c>
      <c r="AF475" t="e">
        <f t="shared" si="48"/>
        <v>#VALUE!</v>
      </c>
      <c r="AG475" t="s">
        <v>17</v>
      </c>
      <c r="AH475" t="s">
        <v>17</v>
      </c>
      <c r="AI475" t="s">
        <v>17</v>
      </c>
      <c r="AJ475" t="s">
        <v>17</v>
      </c>
    </row>
    <row r="476" spans="3:36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Z476">
        <v>2007</v>
      </c>
      <c r="AA476">
        <v>502</v>
      </c>
      <c r="AB476">
        <v>2</v>
      </c>
      <c r="AC476">
        <v>11</v>
      </c>
      <c r="AD476" t="s">
        <v>17</v>
      </c>
      <c r="AE476" t="s">
        <v>17</v>
      </c>
      <c r="AF476" t="e">
        <f t="shared" si="48"/>
        <v>#VALUE!</v>
      </c>
      <c r="AG476" t="s">
        <v>17</v>
      </c>
      <c r="AH476" t="s">
        <v>17</v>
      </c>
      <c r="AI476" t="s">
        <v>17</v>
      </c>
      <c r="AJ476" t="s">
        <v>17</v>
      </c>
    </row>
    <row r="477" spans="3:36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Z477">
        <v>2007</v>
      </c>
      <c r="AA477">
        <v>502</v>
      </c>
      <c r="AB477">
        <v>2</v>
      </c>
      <c r="AC477">
        <v>12</v>
      </c>
      <c r="AD477" t="s">
        <v>17</v>
      </c>
      <c r="AE477" t="s">
        <v>17</v>
      </c>
      <c r="AF477" t="e">
        <f t="shared" si="48"/>
        <v>#VALUE!</v>
      </c>
      <c r="AG477" t="s">
        <v>17</v>
      </c>
      <c r="AH477" t="s">
        <v>17</v>
      </c>
      <c r="AI477" t="s">
        <v>17</v>
      </c>
      <c r="AJ477" t="s">
        <v>17</v>
      </c>
    </row>
    <row r="478" spans="3:36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Z478">
        <v>2007</v>
      </c>
      <c r="AA478">
        <v>502</v>
      </c>
      <c r="AB478">
        <v>2</v>
      </c>
      <c r="AC478">
        <v>13</v>
      </c>
      <c r="AD478" t="s">
        <v>17</v>
      </c>
      <c r="AE478" t="s">
        <v>17</v>
      </c>
      <c r="AF478" t="e">
        <f t="shared" si="48"/>
        <v>#VALUE!</v>
      </c>
      <c r="AG478" t="s">
        <v>17</v>
      </c>
      <c r="AH478" t="s">
        <v>17</v>
      </c>
      <c r="AI478" t="s">
        <v>17</v>
      </c>
      <c r="AJ478" t="s">
        <v>17</v>
      </c>
    </row>
    <row r="479" spans="3:36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Z479">
        <v>2007</v>
      </c>
      <c r="AA479">
        <v>502</v>
      </c>
      <c r="AB479">
        <v>2</v>
      </c>
      <c r="AC479">
        <v>14</v>
      </c>
      <c r="AD479" t="s">
        <v>17</v>
      </c>
      <c r="AE479" t="s">
        <v>17</v>
      </c>
      <c r="AF479" t="e">
        <f t="shared" si="48"/>
        <v>#VALUE!</v>
      </c>
      <c r="AG479" t="s">
        <v>17</v>
      </c>
      <c r="AH479" t="s">
        <v>17</v>
      </c>
      <c r="AI479" t="s">
        <v>17</v>
      </c>
      <c r="AJ479" t="s">
        <v>17</v>
      </c>
    </row>
    <row r="480" spans="3:36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W480">
        <v>3031.6974240000013</v>
      </c>
      <c r="X480">
        <v>6.3761044176706824E-3</v>
      </c>
      <c r="Z480">
        <v>2007</v>
      </c>
      <c r="AA480">
        <v>502</v>
      </c>
      <c r="AB480">
        <v>3</v>
      </c>
      <c r="AC480">
        <v>1</v>
      </c>
      <c r="AD480">
        <v>83</v>
      </c>
      <c r="AE480">
        <v>0.52921666666666667</v>
      </c>
      <c r="AF480">
        <f t="shared" si="48"/>
        <v>3031.6974240000013</v>
      </c>
      <c r="AG480">
        <f t="shared" ref="AG480:AG486" si="51">AE480/AD480</f>
        <v>6.3761044176706824E-3</v>
      </c>
      <c r="AH480">
        <v>1.8542000000000001</v>
      </c>
      <c r="AI480" s="9">
        <v>45.114545000000014</v>
      </c>
      <c r="AJ480">
        <f>AI480*60*1.12/1000</f>
        <v>3.0316974240000012</v>
      </c>
    </row>
    <row r="481" spans="3:36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W481">
        <v>2622.8798400000001</v>
      </c>
      <c r="X481">
        <v>6.2608032128514063E-3</v>
      </c>
      <c r="Z481">
        <v>2007</v>
      </c>
      <c r="AA481">
        <v>502</v>
      </c>
      <c r="AB481">
        <v>3</v>
      </c>
      <c r="AC481">
        <v>2</v>
      </c>
      <c r="AD481">
        <v>83</v>
      </c>
      <c r="AE481">
        <v>0.5196466666666667</v>
      </c>
      <c r="AF481">
        <f t="shared" si="48"/>
        <v>2622.8798400000001</v>
      </c>
      <c r="AG481">
        <f t="shared" si="51"/>
        <v>6.2608032128514063E-3</v>
      </c>
      <c r="AH481" s="129" t="s">
        <v>337</v>
      </c>
      <c r="AI481" s="9">
        <v>39.030949999999997</v>
      </c>
      <c r="AJ481">
        <f>AI481*60*1.12/1000</f>
        <v>2.62287984</v>
      </c>
    </row>
    <row r="482" spans="3:36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W482">
        <v>2803.1112480000006</v>
      </c>
      <c r="X482">
        <v>7.9220481927710848E-3</v>
      </c>
      <c r="Z482">
        <v>2007</v>
      </c>
      <c r="AA482">
        <v>502</v>
      </c>
      <c r="AB482">
        <v>3</v>
      </c>
      <c r="AC482">
        <v>3</v>
      </c>
      <c r="AD482">
        <v>83</v>
      </c>
      <c r="AE482">
        <v>0.65753000000000006</v>
      </c>
      <c r="AF482">
        <f t="shared" si="48"/>
        <v>2803.1112480000006</v>
      </c>
      <c r="AG482">
        <f t="shared" si="51"/>
        <v>7.9220481927710848E-3</v>
      </c>
      <c r="AH482">
        <v>1.9836</v>
      </c>
      <c r="AI482" s="9">
        <v>41.712965000000011</v>
      </c>
      <c r="AJ482">
        <f>AI482*60*1.12/1000</f>
        <v>2.8031112480000004</v>
      </c>
    </row>
    <row r="483" spans="3:36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W483">
        <v>3125.9648000000007</v>
      </c>
      <c r="X483">
        <v>7.9734939759036148E-3</v>
      </c>
      <c r="Z483">
        <v>2007</v>
      </c>
      <c r="AA483">
        <v>502</v>
      </c>
      <c r="AB483">
        <v>3</v>
      </c>
      <c r="AC483">
        <v>4</v>
      </c>
      <c r="AD483">
        <v>83</v>
      </c>
      <c r="AE483">
        <v>0.66180000000000005</v>
      </c>
      <c r="AF483">
        <f t="shared" si="48"/>
        <v>3125.9648000000007</v>
      </c>
      <c r="AG483">
        <f t="shared" si="51"/>
        <v>7.9734939759036148E-3</v>
      </c>
      <c r="AH483">
        <v>2.1753999999999998</v>
      </c>
      <c r="AI483" s="9">
        <v>46.51733333333334</v>
      </c>
      <c r="AJ483">
        <f>AI483*60*1.12/1000</f>
        <v>3.1259648000000007</v>
      </c>
    </row>
    <row r="484" spans="3:36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W484">
        <v>2612.1343359999996</v>
      </c>
      <c r="X484">
        <v>8.2017269076305223E-3</v>
      </c>
      <c r="Z484">
        <v>2007</v>
      </c>
      <c r="AA484">
        <v>502</v>
      </c>
      <c r="AB484">
        <v>3</v>
      </c>
      <c r="AC484">
        <v>5</v>
      </c>
      <c r="AD484">
        <v>83</v>
      </c>
      <c r="AE484">
        <v>0.68074333333333337</v>
      </c>
      <c r="AF484">
        <f t="shared" si="48"/>
        <v>2612.1343359999996</v>
      </c>
      <c r="AG484">
        <f t="shared" si="51"/>
        <v>8.2017269076305223E-3</v>
      </c>
      <c r="AH484">
        <v>2.2587000000000002</v>
      </c>
      <c r="AI484" s="9">
        <v>38.871046666666658</v>
      </c>
      <c r="AJ484">
        <f>AI484*60*1.12/1000</f>
        <v>2.6121343359999996</v>
      </c>
    </row>
    <row r="485" spans="3:36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X485">
        <v>7.7452610441767064E-3</v>
      </c>
      <c r="Z485">
        <v>2007</v>
      </c>
      <c r="AA485">
        <v>502</v>
      </c>
      <c r="AB485">
        <v>3</v>
      </c>
      <c r="AC485">
        <v>6</v>
      </c>
      <c r="AD485">
        <v>83</v>
      </c>
      <c r="AE485">
        <v>0.64285666666666663</v>
      </c>
      <c r="AF485" t="e">
        <f t="shared" si="48"/>
        <v>#VALUE!</v>
      </c>
      <c r="AG485">
        <f t="shared" si="51"/>
        <v>7.7452610441767064E-3</v>
      </c>
      <c r="AH485" s="129" t="s">
        <v>17</v>
      </c>
      <c r="AI485" s="129" t="s">
        <v>17</v>
      </c>
      <c r="AJ485" s="129" t="s">
        <v>17</v>
      </c>
    </row>
    <row r="486" spans="3:36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X486">
        <v>8.151325301204819E-3</v>
      </c>
      <c r="Z486">
        <v>2007</v>
      </c>
      <c r="AA486">
        <v>502</v>
      </c>
      <c r="AB486">
        <v>3</v>
      </c>
      <c r="AC486">
        <v>7</v>
      </c>
      <c r="AD486">
        <v>83</v>
      </c>
      <c r="AE486">
        <v>0.67655999999999994</v>
      </c>
      <c r="AF486" t="e">
        <f t="shared" si="48"/>
        <v>#VALUE!</v>
      </c>
      <c r="AG486">
        <f t="shared" si="51"/>
        <v>8.151325301204819E-3</v>
      </c>
      <c r="AH486" s="129">
        <v>2.39</v>
      </c>
      <c r="AI486" s="129" t="s">
        <v>17</v>
      </c>
      <c r="AJ486" s="129" t="s">
        <v>17</v>
      </c>
    </row>
    <row r="487" spans="3:36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Z487">
        <v>2007</v>
      </c>
      <c r="AA487">
        <v>502</v>
      </c>
      <c r="AB487">
        <v>3</v>
      </c>
      <c r="AC487">
        <v>8</v>
      </c>
      <c r="AD487" t="s">
        <v>17</v>
      </c>
      <c r="AE487" t="s">
        <v>17</v>
      </c>
      <c r="AF487" t="e">
        <f t="shared" si="48"/>
        <v>#VALUE!</v>
      </c>
      <c r="AG487" t="s">
        <v>17</v>
      </c>
      <c r="AH487" t="s">
        <v>17</v>
      </c>
      <c r="AI487" t="s">
        <v>17</v>
      </c>
      <c r="AJ487" t="s">
        <v>17</v>
      </c>
    </row>
    <row r="488" spans="3:36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Z488">
        <v>2007</v>
      </c>
      <c r="AA488">
        <v>502</v>
      </c>
      <c r="AB488">
        <v>3</v>
      </c>
      <c r="AC488">
        <v>9</v>
      </c>
      <c r="AD488" t="s">
        <v>17</v>
      </c>
      <c r="AE488" t="s">
        <v>17</v>
      </c>
      <c r="AF488" t="e">
        <f t="shared" si="48"/>
        <v>#VALUE!</v>
      </c>
      <c r="AG488" t="s">
        <v>17</v>
      </c>
      <c r="AH488" t="s">
        <v>17</v>
      </c>
      <c r="AI488" t="s">
        <v>17</v>
      </c>
      <c r="AJ488" t="s">
        <v>17</v>
      </c>
    </row>
    <row r="489" spans="3:36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Z489">
        <v>2007</v>
      </c>
      <c r="AA489">
        <v>502</v>
      </c>
      <c r="AB489">
        <v>3</v>
      </c>
      <c r="AC489">
        <v>10</v>
      </c>
      <c r="AD489" t="s">
        <v>17</v>
      </c>
      <c r="AE489" t="s">
        <v>17</v>
      </c>
      <c r="AF489" t="e">
        <f t="shared" si="48"/>
        <v>#VALUE!</v>
      </c>
      <c r="AG489" t="s">
        <v>17</v>
      </c>
      <c r="AH489" t="s">
        <v>17</v>
      </c>
      <c r="AI489" t="s">
        <v>17</v>
      </c>
      <c r="AJ489" t="s">
        <v>17</v>
      </c>
    </row>
    <row r="490" spans="3:36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Z490">
        <v>2007</v>
      </c>
      <c r="AA490">
        <v>502</v>
      </c>
      <c r="AB490">
        <v>3</v>
      </c>
      <c r="AC490">
        <v>11</v>
      </c>
      <c r="AD490" t="s">
        <v>17</v>
      </c>
      <c r="AE490" t="s">
        <v>17</v>
      </c>
      <c r="AF490" t="e">
        <f t="shared" si="48"/>
        <v>#VALUE!</v>
      </c>
      <c r="AG490" t="s">
        <v>17</v>
      </c>
      <c r="AH490" t="s">
        <v>17</v>
      </c>
      <c r="AI490" t="s">
        <v>17</v>
      </c>
      <c r="AJ490" t="s">
        <v>17</v>
      </c>
    </row>
    <row r="491" spans="3:36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Z491">
        <v>2007</v>
      </c>
      <c r="AA491">
        <v>502</v>
      </c>
      <c r="AB491">
        <v>3</v>
      </c>
      <c r="AC491">
        <v>12</v>
      </c>
      <c r="AD491" t="s">
        <v>17</v>
      </c>
      <c r="AE491" t="s">
        <v>17</v>
      </c>
      <c r="AF491" t="e">
        <f t="shared" si="48"/>
        <v>#VALUE!</v>
      </c>
      <c r="AG491" t="s">
        <v>17</v>
      </c>
      <c r="AH491" t="s">
        <v>17</v>
      </c>
      <c r="AI491" t="s">
        <v>17</v>
      </c>
      <c r="AJ491" t="s">
        <v>17</v>
      </c>
    </row>
    <row r="492" spans="3:36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Z492">
        <v>2007</v>
      </c>
      <c r="AA492">
        <v>502</v>
      </c>
      <c r="AB492">
        <v>3</v>
      </c>
      <c r="AC492">
        <v>13</v>
      </c>
      <c r="AD492" t="s">
        <v>17</v>
      </c>
      <c r="AE492" t="s">
        <v>17</v>
      </c>
      <c r="AF492" t="e">
        <f t="shared" si="48"/>
        <v>#VALUE!</v>
      </c>
      <c r="AG492" t="s">
        <v>17</v>
      </c>
      <c r="AH492" t="s">
        <v>17</v>
      </c>
      <c r="AI492" t="s">
        <v>17</v>
      </c>
      <c r="AJ492" t="s">
        <v>17</v>
      </c>
    </row>
    <row r="493" spans="3:36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Z493">
        <v>2007</v>
      </c>
      <c r="AA493">
        <v>502</v>
      </c>
      <c r="AB493">
        <v>3</v>
      </c>
      <c r="AC493">
        <v>14</v>
      </c>
      <c r="AD493" t="s">
        <v>17</v>
      </c>
      <c r="AE493" t="s">
        <v>17</v>
      </c>
      <c r="AF493" t="e">
        <f t="shared" si="48"/>
        <v>#VALUE!</v>
      </c>
      <c r="AG493" t="s">
        <v>17</v>
      </c>
      <c r="AH493" t="s">
        <v>17</v>
      </c>
      <c r="AI493" t="s">
        <v>17</v>
      </c>
      <c r="AJ493" t="s">
        <v>17</v>
      </c>
    </row>
    <row r="494" spans="3:36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W494">
        <v>2281.9543040000003</v>
      </c>
      <c r="X494">
        <v>6.4940963855421698E-3</v>
      </c>
      <c r="Z494">
        <v>2007</v>
      </c>
      <c r="AA494">
        <v>502</v>
      </c>
      <c r="AB494">
        <v>4</v>
      </c>
      <c r="AC494">
        <v>1</v>
      </c>
      <c r="AD494">
        <v>83</v>
      </c>
      <c r="AE494">
        <v>0.5390100000000001</v>
      </c>
      <c r="AF494">
        <f t="shared" si="48"/>
        <v>2281.9543040000003</v>
      </c>
      <c r="AG494">
        <f t="shared" ref="AG494:AG500" si="52">AE494/AD494</f>
        <v>6.4940963855421698E-3</v>
      </c>
      <c r="AH494">
        <v>1.9502999999999999</v>
      </c>
      <c r="AI494" s="9">
        <v>33.957653333333333</v>
      </c>
      <c r="AJ494">
        <f>AI494*60*1.12/1000</f>
        <v>2.2819543040000001</v>
      </c>
    </row>
    <row r="495" spans="3:36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W495">
        <v>2734.7307680000008</v>
      </c>
      <c r="X495">
        <v>6.9832530120481923E-3</v>
      </c>
      <c r="Z495">
        <v>2007</v>
      </c>
      <c r="AA495">
        <v>502</v>
      </c>
      <c r="AB495">
        <v>4</v>
      </c>
      <c r="AC495">
        <v>2</v>
      </c>
      <c r="AD495">
        <v>83</v>
      </c>
      <c r="AE495">
        <v>0.57960999999999996</v>
      </c>
      <c r="AF495">
        <f t="shared" si="48"/>
        <v>2734.7307680000008</v>
      </c>
      <c r="AG495">
        <f t="shared" si="52"/>
        <v>6.9832530120481923E-3</v>
      </c>
      <c r="AH495" s="129" t="s">
        <v>17</v>
      </c>
      <c r="AI495" s="9">
        <v>40.695398333333337</v>
      </c>
      <c r="AJ495">
        <f>AI495*60*1.12/1000</f>
        <v>2.7347307680000008</v>
      </c>
    </row>
    <row r="496" spans="3:36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W496">
        <v>3177.2501600000005</v>
      </c>
      <c r="X496">
        <v>6.7204417670682724E-3</v>
      </c>
      <c r="Z496">
        <v>2007</v>
      </c>
      <c r="AA496">
        <v>502</v>
      </c>
      <c r="AB496">
        <v>4</v>
      </c>
      <c r="AC496">
        <v>3</v>
      </c>
      <c r="AD496">
        <v>83</v>
      </c>
      <c r="AE496">
        <v>0.55779666666666661</v>
      </c>
      <c r="AF496">
        <f t="shared" si="48"/>
        <v>3177.2501600000005</v>
      </c>
      <c r="AG496">
        <f t="shared" si="52"/>
        <v>6.7204417670682724E-3</v>
      </c>
      <c r="AH496">
        <v>1.9036</v>
      </c>
      <c r="AI496" s="9">
        <v>47.280508333333337</v>
      </c>
      <c r="AJ496">
        <f>AI496*60*1.12/1000</f>
        <v>3.1772501600000007</v>
      </c>
    </row>
    <row r="497" spans="3:36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W497">
        <v>3535.2708160000002</v>
      </c>
      <c r="X497">
        <v>7.9216465863453829E-3</v>
      </c>
      <c r="Z497">
        <v>2007</v>
      </c>
      <c r="AA497">
        <v>502</v>
      </c>
      <c r="AB497">
        <v>4</v>
      </c>
      <c r="AC497">
        <v>4</v>
      </c>
      <c r="AD497">
        <v>83</v>
      </c>
      <c r="AE497">
        <v>0.65749666666666673</v>
      </c>
      <c r="AF497">
        <f t="shared" si="48"/>
        <v>3535.2708160000002</v>
      </c>
      <c r="AG497">
        <f t="shared" si="52"/>
        <v>7.9216465863453829E-3</v>
      </c>
      <c r="AH497">
        <v>1.9315</v>
      </c>
      <c r="AI497" s="9">
        <v>52.608196666666664</v>
      </c>
      <c r="AJ497">
        <f>AI497*60*1.12/1000</f>
        <v>3.5352708160000001</v>
      </c>
    </row>
    <row r="498" spans="3:36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W498">
        <v>3117.1730240000006</v>
      </c>
      <c r="X498">
        <v>7.8987148594377513E-3</v>
      </c>
      <c r="Z498">
        <v>2007</v>
      </c>
      <c r="AA498">
        <v>502</v>
      </c>
      <c r="AB498">
        <v>4</v>
      </c>
      <c r="AC498">
        <v>5</v>
      </c>
      <c r="AD498">
        <v>83</v>
      </c>
      <c r="AE498">
        <v>0.65559333333333336</v>
      </c>
      <c r="AF498">
        <f t="shared" si="48"/>
        <v>3117.1730240000006</v>
      </c>
      <c r="AG498">
        <f t="shared" si="52"/>
        <v>7.8987148594377513E-3</v>
      </c>
      <c r="AH498">
        <v>1.9682999999999999</v>
      </c>
      <c r="AI498" s="9">
        <v>46.386503333333344</v>
      </c>
      <c r="AJ498">
        <f>AI498*60*1.12/1000</f>
        <v>3.1171730240000004</v>
      </c>
    </row>
    <row r="499" spans="3:36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X499">
        <v>8.4571887550200803E-3</v>
      </c>
      <c r="Z499">
        <v>2007</v>
      </c>
      <c r="AA499">
        <v>502</v>
      </c>
      <c r="AB499">
        <v>4</v>
      </c>
      <c r="AC499">
        <v>6</v>
      </c>
      <c r="AD499">
        <v>83</v>
      </c>
      <c r="AE499">
        <v>0.70194666666666661</v>
      </c>
      <c r="AF499" t="e">
        <f t="shared" si="48"/>
        <v>#VALUE!</v>
      </c>
      <c r="AG499">
        <f t="shared" si="52"/>
        <v>8.4571887550200803E-3</v>
      </c>
      <c r="AH499" s="129" t="s">
        <v>17</v>
      </c>
      <c r="AI499" s="129" t="s">
        <v>17</v>
      </c>
      <c r="AJ499" s="129" t="s">
        <v>17</v>
      </c>
    </row>
    <row r="500" spans="3:36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X500">
        <v>8.494096385542169E-3</v>
      </c>
      <c r="Z500">
        <v>2007</v>
      </c>
      <c r="AA500">
        <v>502</v>
      </c>
      <c r="AB500">
        <v>4</v>
      </c>
      <c r="AC500">
        <v>7</v>
      </c>
      <c r="AD500">
        <v>83</v>
      </c>
      <c r="AE500">
        <v>0.70501000000000003</v>
      </c>
      <c r="AF500" t="e">
        <f t="shared" si="48"/>
        <v>#VALUE!</v>
      </c>
      <c r="AG500">
        <f t="shared" si="52"/>
        <v>8.494096385542169E-3</v>
      </c>
      <c r="AH500" s="129">
        <v>2.39</v>
      </c>
      <c r="AI500" s="129" t="s">
        <v>17</v>
      </c>
      <c r="AJ500" s="129" t="s">
        <v>17</v>
      </c>
    </row>
    <row r="501" spans="3:36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Z501">
        <v>2007</v>
      </c>
      <c r="AA501">
        <v>502</v>
      </c>
      <c r="AB501">
        <v>4</v>
      </c>
      <c r="AC501">
        <v>8</v>
      </c>
      <c r="AD501" t="s">
        <v>17</v>
      </c>
      <c r="AE501" t="s">
        <v>17</v>
      </c>
      <c r="AF501" t="e">
        <f t="shared" si="48"/>
        <v>#VALUE!</v>
      </c>
      <c r="AG501" t="s">
        <v>17</v>
      </c>
      <c r="AH501" t="s">
        <v>17</v>
      </c>
      <c r="AI501" t="s">
        <v>17</v>
      </c>
      <c r="AJ501" t="s">
        <v>17</v>
      </c>
    </row>
    <row r="502" spans="3:36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Z502">
        <v>2007</v>
      </c>
      <c r="AA502">
        <v>502</v>
      </c>
      <c r="AB502">
        <v>4</v>
      </c>
      <c r="AC502">
        <v>9</v>
      </c>
      <c r="AD502" t="s">
        <v>17</v>
      </c>
      <c r="AE502" t="s">
        <v>17</v>
      </c>
      <c r="AF502" t="e">
        <f t="shared" si="48"/>
        <v>#VALUE!</v>
      </c>
      <c r="AG502" t="s">
        <v>17</v>
      </c>
      <c r="AH502" t="s">
        <v>17</v>
      </c>
      <c r="AI502" t="s">
        <v>17</v>
      </c>
      <c r="AJ502" t="s">
        <v>17</v>
      </c>
    </row>
    <row r="503" spans="3:36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Z503">
        <v>2007</v>
      </c>
      <c r="AA503">
        <v>502</v>
      </c>
      <c r="AB503">
        <v>4</v>
      </c>
      <c r="AC503">
        <v>10</v>
      </c>
      <c r="AD503" t="s">
        <v>17</v>
      </c>
      <c r="AE503" t="s">
        <v>17</v>
      </c>
      <c r="AF503" t="e">
        <f t="shared" si="48"/>
        <v>#VALUE!</v>
      </c>
      <c r="AG503" t="s">
        <v>17</v>
      </c>
      <c r="AH503" t="s">
        <v>17</v>
      </c>
      <c r="AI503" t="s">
        <v>17</v>
      </c>
      <c r="AJ503" t="s">
        <v>17</v>
      </c>
    </row>
    <row r="504" spans="3:36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Z504">
        <v>2007</v>
      </c>
      <c r="AA504">
        <v>502</v>
      </c>
      <c r="AB504">
        <v>4</v>
      </c>
      <c r="AC504">
        <v>11</v>
      </c>
      <c r="AD504" t="s">
        <v>17</v>
      </c>
      <c r="AE504" t="s">
        <v>17</v>
      </c>
      <c r="AF504" t="e">
        <f t="shared" si="48"/>
        <v>#VALUE!</v>
      </c>
      <c r="AG504" t="s">
        <v>17</v>
      </c>
      <c r="AH504" t="s">
        <v>17</v>
      </c>
      <c r="AI504" t="s">
        <v>17</v>
      </c>
      <c r="AJ504" t="s">
        <v>17</v>
      </c>
    </row>
    <row r="505" spans="3:36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Z505">
        <v>2007</v>
      </c>
      <c r="AA505">
        <v>502</v>
      </c>
      <c r="AB505">
        <v>4</v>
      </c>
      <c r="AC505">
        <v>12</v>
      </c>
      <c r="AD505" t="s">
        <v>17</v>
      </c>
      <c r="AE505" t="s">
        <v>17</v>
      </c>
      <c r="AF505" t="e">
        <f t="shared" si="48"/>
        <v>#VALUE!</v>
      </c>
      <c r="AG505" t="s">
        <v>17</v>
      </c>
      <c r="AH505" t="s">
        <v>17</v>
      </c>
      <c r="AI505" t="s">
        <v>17</v>
      </c>
      <c r="AJ505" t="s">
        <v>17</v>
      </c>
    </row>
    <row r="506" spans="3:36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Z506">
        <v>2007</v>
      </c>
      <c r="AA506">
        <v>502</v>
      </c>
      <c r="AB506">
        <v>4</v>
      </c>
      <c r="AC506">
        <v>13</v>
      </c>
      <c r="AD506" t="s">
        <v>17</v>
      </c>
      <c r="AE506" t="s">
        <v>17</v>
      </c>
      <c r="AF506" t="e">
        <f t="shared" si="48"/>
        <v>#VALUE!</v>
      </c>
      <c r="AG506" t="s">
        <v>17</v>
      </c>
      <c r="AH506" t="s">
        <v>17</v>
      </c>
      <c r="AI506" t="s">
        <v>17</v>
      </c>
      <c r="AJ506" t="s">
        <v>17</v>
      </c>
    </row>
    <row r="507" spans="3:36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Z507">
        <v>2007</v>
      </c>
      <c r="AA507">
        <v>502</v>
      </c>
      <c r="AB507">
        <v>4</v>
      </c>
      <c r="AC507">
        <v>14</v>
      </c>
      <c r="AD507" t="s">
        <v>17</v>
      </c>
      <c r="AE507" t="s">
        <v>17</v>
      </c>
      <c r="AF507" t="e">
        <f t="shared" si="48"/>
        <v>#VALUE!</v>
      </c>
      <c r="AG507" t="s">
        <v>17</v>
      </c>
      <c r="AH507" t="s">
        <v>17</v>
      </c>
      <c r="AI507" t="s">
        <v>17</v>
      </c>
      <c r="AJ507" t="s">
        <v>17</v>
      </c>
    </row>
    <row r="508" spans="3:36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W508">
        <v>2652.9800821524</v>
      </c>
      <c r="X508">
        <v>4.7893939393939397E-3</v>
      </c>
      <c r="Z508">
        <v>2008</v>
      </c>
      <c r="AA508">
        <v>502</v>
      </c>
      <c r="AB508">
        <v>1</v>
      </c>
      <c r="AC508">
        <v>1</v>
      </c>
      <c r="AD508">
        <v>88</v>
      </c>
      <c r="AE508">
        <v>0.42146666666666666</v>
      </c>
      <c r="AF508">
        <f t="shared" si="48"/>
        <v>2652.9800821524</v>
      </c>
      <c r="AG508">
        <f t="shared" ref="AG508:AG514" si="53">AE508/AD508</f>
        <v>4.7893939393939397E-3</v>
      </c>
      <c r="AH508">
        <v>1.7091000000000001</v>
      </c>
      <c r="AI508">
        <v>39.478870270124993</v>
      </c>
      <c r="AJ508">
        <f t="shared" ref="AJ508:AJ571" si="54">AI508*60*1.12/1000</f>
        <v>2.6529800821523999</v>
      </c>
    </row>
    <row r="509" spans="3:36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W509">
        <v>2174.7707926560006</v>
      </c>
      <c r="X509">
        <v>3.4498863636363633E-3</v>
      </c>
      <c r="Z509">
        <v>2008</v>
      </c>
      <c r="AA509">
        <v>502</v>
      </c>
      <c r="AB509">
        <v>1</v>
      </c>
      <c r="AC509">
        <v>2</v>
      </c>
      <c r="AD509">
        <v>88</v>
      </c>
      <c r="AE509">
        <v>0.30358999999999997</v>
      </c>
      <c r="AF509">
        <f t="shared" si="48"/>
        <v>2174.7707926560006</v>
      </c>
      <c r="AG509">
        <f t="shared" si="53"/>
        <v>3.4498863636363633E-3</v>
      </c>
      <c r="AH509">
        <v>1.6478999999999999</v>
      </c>
      <c r="AI509">
        <v>32.362660605000002</v>
      </c>
      <c r="AJ509">
        <f t="shared" si="54"/>
        <v>2.1747707926560005</v>
      </c>
    </row>
    <row r="510" spans="3:36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W510">
        <v>3639.5312778594002</v>
      </c>
      <c r="X510">
        <v>6.7116287878787881E-3</v>
      </c>
      <c r="Z510">
        <v>2008</v>
      </c>
      <c r="AA510">
        <v>502</v>
      </c>
      <c r="AB510">
        <v>1</v>
      </c>
      <c r="AC510">
        <v>3</v>
      </c>
      <c r="AD510">
        <v>88</v>
      </c>
      <c r="AE510">
        <v>0.59062333333333339</v>
      </c>
      <c r="AF510">
        <f t="shared" si="48"/>
        <v>3639.5312778594002</v>
      </c>
      <c r="AG510">
        <f t="shared" si="53"/>
        <v>6.7116287878787881E-3</v>
      </c>
      <c r="AH510">
        <v>1.5934999999999999</v>
      </c>
      <c r="AI510">
        <v>54.159691634812496</v>
      </c>
      <c r="AJ510">
        <f t="shared" si="54"/>
        <v>3.6395312778594002</v>
      </c>
    </row>
    <row r="511" spans="3:36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W511">
        <v>4089.6363065342402</v>
      </c>
      <c r="X511">
        <v>6.1733712121212125E-3</v>
      </c>
      <c r="Z511">
        <v>2008</v>
      </c>
      <c r="AA511">
        <v>502</v>
      </c>
      <c r="AB511">
        <v>1</v>
      </c>
      <c r="AC511">
        <v>4</v>
      </c>
      <c r="AD511">
        <v>88</v>
      </c>
      <c r="AE511">
        <v>0.54325666666666672</v>
      </c>
      <c r="AF511">
        <f t="shared" si="48"/>
        <v>4089.6363065342402</v>
      </c>
      <c r="AG511">
        <f t="shared" si="53"/>
        <v>6.1733712121212125E-3</v>
      </c>
      <c r="AH511">
        <v>1.6294</v>
      </c>
      <c r="AI511">
        <v>60.857683132950001</v>
      </c>
      <c r="AJ511">
        <f t="shared" si="54"/>
        <v>4.0896363065342403</v>
      </c>
    </row>
    <row r="512" spans="3:36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W512">
        <v>5175.8080977834015</v>
      </c>
      <c r="X512">
        <v>7.9676515151515161E-3</v>
      </c>
      <c r="Z512">
        <v>2008</v>
      </c>
      <c r="AA512">
        <v>502</v>
      </c>
      <c r="AB512">
        <v>1</v>
      </c>
      <c r="AC512">
        <v>5</v>
      </c>
      <c r="AD512">
        <v>88</v>
      </c>
      <c r="AE512">
        <v>0.70115333333333341</v>
      </c>
      <c r="AF512">
        <f t="shared" si="48"/>
        <v>5175.8080977834015</v>
      </c>
      <c r="AG512">
        <f t="shared" si="53"/>
        <v>7.9676515151515161E-3</v>
      </c>
      <c r="AH512">
        <v>1.7078</v>
      </c>
      <c r="AI512">
        <v>77.020953836062517</v>
      </c>
      <c r="AJ512">
        <f t="shared" si="54"/>
        <v>5.1758080977834018</v>
      </c>
    </row>
    <row r="513" spans="3:36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W513">
        <v>5944.6780867504804</v>
      </c>
      <c r="X513">
        <v>8.7600000000000004E-3</v>
      </c>
      <c r="Z513">
        <v>2008</v>
      </c>
      <c r="AA513">
        <v>502</v>
      </c>
      <c r="AB513">
        <v>1</v>
      </c>
      <c r="AC513">
        <v>6</v>
      </c>
      <c r="AD513">
        <v>88</v>
      </c>
      <c r="AE513">
        <v>0.77088000000000001</v>
      </c>
      <c r="AF513">
        <f t="shared" si="48"/>
        <v>5944.6780867504804</v>
      </c>
      <c r="AG513">
        <f t="shared" si="53"/>
        <v>8.7600000000000004E-3</v>
      </c>
      <c r="AH513">
        <v>1.8028999999999999</v>
      </c>
      <c r="AI513">
        <v>88.462471529024995</v>
      </c>
      <c r="AJ513">
        <f t="shared" si="54"/>
        <v>5.9446780867504803</v>
      </c>
    </row>
    <row r="514" spans="3:36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W514">
        <v>5910.1283717783999</v>
      </c>
      <c r="X514">
        <v>9.5098863636363645E-3</v>
      </c>
      <c r="Z514">
        <v>2008</v>
      </c>
      <c r="AA514">
        <v>502</v>
      </c>
      <c r="AB514">
        <v>1</v>
      </c>
      <c r="AC514">
        <v>7</v>
      </c>
      <c r="AD514">
        <v>88</v>
      </c>
      <c r="AE514">
        <v>0.83687000000000011</v>
      </c>
      <c r="AF514">
        <f t="shared" si="48"/>
        <v>5910.1283717783999</v>
      </c>
      <c r="AG514">
        <f t="shared" si="53"/>
        <v>9.5098863636363645E-3</v>
      </c>
      <c r="AH514">
        <v>2.0708000000000002</v>
      </c>
      <c r="AI514">
        <v>87.948338865749989</v>
      </c>
      <c r="AJ514">
        <f t="shared" si="54"/>
        <v>5.9101283717784003</v>
      </c>
    </row>
    <row r="515" spans="3:36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W515">
        <v>4654.3528712696389</v>
      </c>
      <c r="Z515">
        <v>2008</v>
      </c>
      <c r="AA515">
        <v>502</v>
      </c>
      <c r="AB515">
        <v>1</v>
      </c>
      <c r="AC515">
        <v>8</v>
      </c>
      <c r="AD515" t="s">
        <v>17</v>
      </c>
      <c r="AE515" t="s">
        <v>17</v>
      </c>
      <c r="AF515">
        <f t="shared" si="48"/>
        <v>4654.3528712696389</v>
      </c>
      <c r="AG515" t="s">
        <v>17</v>
      </c>
      <c r="AH515">
        <v>1.8756999999999999</v>
      </c>
      <c r="AI515">
        <v>69.261203441512478</v>
      </c>
      <c r="AJ515">
        <f t="shared" si="54"/>
        <v>4.6543528712696389</v>
      </c>
    </row>
    <row r="516" spans="3:36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W516">
        <v>4858.3179125712013</v>
      </c>
      <c r="Z516">
        <v>2008</v>
      </c>
      <c r="AA516">
        <v>502</v>
      </c>
      <c r="AB516">
        <v>1</v>
      </c>
      <c r="AC516">
        <v>9</v>
      </c>
      <c r="AD516" t="s">
        <v>17</v>
      </c>
      <c r="AE516" t="s">
        <v>17</v>
      </c>
      <c r="AF516">
        <f t="shared" si="48"/>
        <v>4858.3179125712013</v>
      </c>
      <c r="AG516" t="s">
        <v>17</v>
      </c>
      <c r="AH516">
        <v>1.8242</v>
      </c>
      <c r="AI516">
        <v>72.296397508500007</v>
      </c>
      <c r="AJ516">
        <f t="shared" si="54"/>
        <v>4.8583179125712013</v>
      </c>
    </row>
    <row r="517" spans="3:36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W517">
        <v>5167.8618383699995</v>
      </c>
      <c r="Z517">
        <v>2008</v>
      </c>
      <c r="AA517">
        <v>502</v>
      </c>
      <c r="AB517">
        <v>1</v>
      </c>
      <c r="AC517">
        <v>10</v>
      </c>
      <c r="AD517" t="s">
        <v>17</v>
      </c>
      <c r="AE517" t="s">
        <v>17</v>
      </c>
      <c r="AF517">
        <f t="shared" ref="AF517:AF580" si="55">AJ517*1000</f>
        <v>5167.8618383699995</v>
      </c>
      <c r="AG517" t="s">
        <v>17</v>
      </c>
      <c r="AH517">
        <v>1.6023000000000001</v>
      </c>
      <c r="AI517">
        <v>76.902705928124988</v>
      </c>
      <c r="AJ517">
        <f t="shared" si="54"/>
        <v>5.1678618383699995</v>
      </c>
    </row>
    <row r="518" spans="3:36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W518">
        <v>5830.050122820001</v>
      </c>
      <c r="Z518">
        <v>2008</v>
      </c>
      <c r="AA518">
        <v>502</v>
      </c>
      <c r="AB518">
        <v>1</v>
      </c>
      <c r="AC518">
        <v>11</v>
      </c>
      <c r="AD518" t="s">
        <v>17</v>
      </c>
      <c r="AE518" t="s">
        <v>17</v>
      </c>
      <c r="AF518">
        <f t="shared" si="55"/>
        <v>5830.050122820001</v>
      </c>
      <c r="AG518" t="s">
        <v>17</v>
      </c>
      <c r="AH518">
        <v>2.0556000000000001</v>
      </c>
      <c r="AI518">
        <v>86.756698256250004</v>
      </c>
      <c r="AJ518">
        <f t="shared" si="54"/>
        <v>5.8300501228200012</v>
      </c>
    </row>
    <row r="519" spans="3:36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W519">
        <v>5816.8063571310013</v>
      </c>
      <c r="Z519">
        <v>2008</v>
      </c>
      <c r="AA519">
        <v>502</v>
      </c>
      <c r="AB519">
        <v>1</v>
      </c>
      <c r="AC519">
        <v>12</v>
      </c>
      <c r="AD519" t="s">
        <v>17</v>
      </c>
      <c r="AE519" t="s">
        <v>17</v>
      </c>
      <c r="AF519">
        <f t="shared" si="55"/>
        <v>5816.8063571310013</v>
      </c>
      <c r="AG519" t="s">
        <v>17</v>
      </c>
      <c r="AH519">
        <v>1.8919999999999999</v>
      </c>
      <c r="AI519">
        <v>86.559618409687516</v>
      </c>
      <c r="AJ519">
        <f t="shared" si="54"/>
        <v>5.8168063571310009</v>
      </c>
    </row>
    <row r="520" spans="3:36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W520">
        <v>5804.8126025967013</v>
      </c>
      <c r="Z520">
        <v>2008</v>
      </c>
      <c r="AA520">
        <v>502</v>
      </c>
      <c r="AB520">
        <v>1</v>
      </c>
      <c r="AC520">
        <v>13</v>
      </c>
      <c r="AD520" t="s">
        <v>17</v>
      </c>
      <c r="AE520" t="s">
        <v>17</v>
      </c>
      <c r="AF520">
        <f t="shared" si="55"/>
        <v>5804.8126025967013</v>
      </c>
      <c r="AG520" t="s">
        <v>17</v>
      </c>
      <c r="AH520">
        <v>2.1434000000000002</v>
      </c>
      <c r="AI520">
        <v>86.381139919593764</v>
      </c>
      <c r="AJ520">
        <f t="shared" si="54"/>
        <v>5.8048126025967015</v>
      </c>
    </row>
    <row r="521" spans="3:36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W521">
        <v>5091.0479973738011</v>
      </c>
      <c r="Z521">
        <v>2008</v>
      </c>
      <c r="AA521">
        <v>502</v>
      </c>
      <c r="AB521">
        <v>1</v>
      </c>
      <c r="AC521">
        <v>14</v>
      </c>
      <c r="AD521" t="s">
        <v>17</v>
      </c>
      <c r="AE521" t="s">
        <v>17</v>
      </c>
      <c r="AF521">
        <f t="shared" si="55"/>
        <v>5091.0479973738011</v>
      </c>
      <c r="AG521" t="s">
        <v>17</v>
      </c>
      <c r="AH521">
        <v>1.7256</v>
      </c>
      <c r="AI521">
        <v>75.759642818062503</v>
      </c>
      <c r="AJ521">
        <f t="shared" si="54"/>
        <v>5.091047997373801</v>
      </c>
    </row>
    <row r="522" spans="3:36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W522">
        <v>2621.0982372775202</v>
      </c>
      <c r="X522">
        <v>4.2449999999999996E-3</v>
      </c>
      <c r="Z522">
        <v>2008</v>
      </c>
      <c r="AA522">
        <v>502</v>
      </c>
      <c r="AB522">
        <v>2</v>
      </c>
      <c r="AC522">
        <v>1</v>
      </c>
      <c r="AD522">
        <v>88</v>
      </c>
      <c r="AE522">
        <v>0.37355999999999995</v>
      </c>
      <c r="AF522">
        <f t="shared" si="55"/>
        <v>2621.0982372775202</v>
      </c>
      <c r="AG522">
        <f t="shared" ref="AG522:AG528" si="56">AE522/AD522</f>
        <v>4.2449999999999996E-3</v>
      </c>
      <c r="AH522">
        <v>1.6819999999999999</v>
      </c>
      <c r="AI522">
        <v>39.004438054725</v>
      </c>
      <c r="AJ522">
        <f t="shared" si="54"/>
        <v>2.6210982372775202</v>
      </c>
    </row>
    <row r="523" spans="3:36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W523">
        <v>2658.0607994556012</v>
      </c>
      <c r="X523">
        <v>5.5552651515151522E-3</v>
      </c>
      <c r="Z523">
        <v>2008</v>
      </c>
      <c r="AA523">
        <v>502</v>
      </c>
      <c r="AB523">
        <v>2</v>
      </c>
      <c r="AC523">
        <v>2</v>
      </c>
      <c r="AD523">
        <v>88</v>
      </c>
      <c r="AE523">
        <v>0.48886333333333337</v>
      </c>
      <c r="AF523">
        <f t="shared" si="55"/>
        <v>2658.0607994556012</v>
      </c>
      <c r="AG523">
        <f t="shared" si="56"/>
        <v>5.5552651515151522E-3</v>
      </c>
      <c r="AH523">
        <v>1.6124000000000001</v>
      </c>
      <c r="AI523">
        <v>39.554476182375012</v>
      </c>
      <c r="AJ523">
        <f t="shared" si="54"/>
        <v>2.6580607994556011</v>
      </c>
    </row>
    <row r="524" spans="3:36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W524">
        <v>3663.3700560996008</v>
      </c>
      <c r="X524">
        <v>5.7248484848484854E-3</v>
      </c>
      <c r="Z524">
        <v>2008</v>
      </c>
      <c r="AA524">
        <v>502</v>
      </c>
      <c r="AB524">
        <v>2</v>
      </c>
      <c r="AC524">
        <v>3</v>
      </c>
      <c r="AD524">
        <v>88</v>
      </c>
      <c r="AE524">
        <v>0.50378666666666672</v>
      </c>
      <c r="AF524">
        <f t="shared" si="55"/>
        <v>3663.3700560996008</v>
      </c>
      <c r="AG524">
        <f t="shared" si="56"/>
        <v>5.7248484848484854E-3</v>
      </c>
      <c r="AH524">
        <v>1.6819999999999999</v>
      </c>
      <c r="AI524">
        <v>54.514435358625001</v>
      </c>
      <c r="AJ524">
        <f t="shared" si="54"/>
        <v>3.663370056099601</v>
      </c>
    </row>
    <row r="525" spans="3:36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W525">
        <v>3733.9113025506604</v>
      </c>
      <c r="X525">
        <v>6.578219696969697E-3</v>
      </c>
      <c r="Z525">
        <v>2008</v>
      </c>
      <c r="AA525">
        <v>502</v>
      </c>
      <c r="AB525">
        <v>2</v>
      </c>
      <c r="AC525">
        <v>4</v>
      </c>
      <c r="AD525">
        <v>88</v>
      </c>
      <c r="AE525">
        <v>0.57888333333333331</v>
      </c>
      <c r="AF525">
        <f t="shared" si="55"/>
        <v>3733.9113025506604</v>
      </c>
      <c r="AG525">
        <f t="shared" si="56"/>
        <v>6.578219696969697E-3</v>
      </c>
      <c r="AH525">
        <v>2.2877000000000001</v>
      </c>
      <c r="AI525">
        <v>55.564156287956251</v>
      </c>
      <c r="AJ525">
        <f t="shared" si="54"/>
        <v>3.7339113025506605</v>
      </c>
    </row>
    <row r="526" spans="3:36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W526">
        <v>5341.1108532705002</v>
      </c>
      <c r="X526">
        <v>8.5045454545454521E-3</v>
      </c>
      <c r="Z526">
        <v>2008</v>
      </c>
      <c r="AA526">
        <v>502</v>
      </c>
      <c r="AB526">
        <v>2</v>
      </c>
      <c r="AC526">
        <v>5</v>
      </c>
      <c r="AD526">
        <v>88</v>
      </c>
      <c r="AE526">
        <v>0.74839999999999984</v>
      </c>
      <c r="AF526">
        <f t="shared" si="55"/>
        <v>5341.1108532705002</v>
      </c>
      <c r="AG526">
        <f t="shared" si="56"/>
        <v>8.5045454545454521E-3</v>
      </c>
      <c r="AH526">
        <v>1.5875999999999999</v>
      </c>
      <c r="AI526">
        <v>79.480816268906239</v>
      </c>
      <c r="AJ526">
        <f t="shared" si="54"/>
        <v>5.3411108532705001</v>
      </c>
    </row>
    <row r="527" spans="3:36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W527">
        <v>5735.2141507953602</v>
      </c>
      <c r="X527">
        <v>9.4868939393939391E-3</v>
      </c>
      <c r="Z527">
        <v>2008</v>
      </c>
      <c r="AA527">
        <v>502</v>
      </c>
      <c r="AB527">
        <v>2</v>
      </c>
      <c r="AC527">
        <v>6</v>
      </c>
      <c r="AD527">
        <v>88</v>
      </c>
      <c r="AE527">
        <v>0.83484666666666663</v>
      </c>
      <c r="AF527">
        <f t="shared" si="55"/>
        <v>5735.2141507953602</v>
      </c>
      <c r="AG527">
        <f t="shared" si="56"/>
        <v>9.4868939393939391E-3</v>
      </c>
      <c r="AH527">
        <v>2.0358000000000001</v>
      </c>
      <c r="AI527">
        <v>85.345448672549992</v>
      </c>
      <c r="AJ527">
        <f t="shared" si="54"/>
        <v>5.7352141507953602</v>
      </c>
    </row>
    <row r="528" spans="3:36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W528">
        <v>5902.8908341094993</v>
      </c>
      <c r="X528">
        <v>9.7425000000000012E-3</v>
      </c>
      <c r="Z528">
        <v>2008</v>
      </c>
      <c r="AA528">
        <v>502</v>
      </c>
      <c r="AB528">
        <v>2</v>
      </c>
      <c r="AC528">
        <v>7</v>
      </c>
      <c r="AD528">
        <v>88</v>
      </c>
      <c r="AE528">
        <v>0.8573400000000001</v>
      </c>
      <c r="AF528">
        <f t="shared" si="55"/>
        <v>5902.8908341094993</v>
      </c>
      <c r="AG528">
        <f t="shared" si="56"/>
        <v>9.7425000000000012E-3</v>
      </c>
      <c r="AH528">
        <v>2.2706</v>
      </c>
      <c r="AI528">
        <v>87.840637412343739</v>
      </c>
      <c r="AJ528">
        <f t="shared" si="54"/>
        <v>5.902890834109499</v>
      </c>
    </row>
    <row r="529" spans="3:36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W529">
        <v>5531.7412128686401</v>
      </c>
      <c r="Z529">
        <v>2008</v>
      </c>
      <c r="AA529">
        <v>502</v>
      </c>
      <c r="AB529">
        <v>2</v>
      </c>
      <c r="AC529">
        <v>8</v>
      </c>
      <c r="AD529" t="s">
        <v>17</v>
      </c>
      <c r="AE529" t="s">
        <v>17</v>
      </c>
      <c r="AF529">
        <f t="shared" si="55"/>
        <v>5531.7412128686401</v>
      </c>
      <c r="AG529" t="s">
        <v>17</v>
      </c>
      <c r="AH529">
        <v>1.7774000000000001</v>
      </c>
      <c r="AI529">
        <v>82.317577572450006</v>
      </c>
      <c r="AJ529">
        <f t="shared" si="54"/>
        <v>5.5317412128686403</v>
      </c>
    </row>
    <row r="530" spans="3:36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W530">
        <v>5298.4858762281601</v>
      </c>
      <c r="Z530">
        <v>2008</v>
      </c>
      <c r="AA530">
        <v>502</v>
      </c>
      <c r="AB530">
        <v>2</v>
      </c>
      <c r="AC530">
        <v>9</v>
      </c>
      <c r="AD530" t="s">
        <v>17</v>
      </c>
      <c r="AE530" t="s">
        <v>17</v>
      </c>
      <c r="AF530">
        <f t="shared" si="55"/>
        <v>5298.4858762281601</v>
      </c>
      <c r="AG530" t="s">
        <v>17</v>
      </c>
      <c r="AH530">
        <v>1.6536</v>
      </c>
      <c r="AI530">
        <v>78.846516015299997</v>
      </c>
      <c r="AJ530">
        <f t="shared" si="54"/>
        <v>5.2984858762281597</v>
      </c>
    </row>
    <row r="531" spans="3:36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W531">
        <v>5809.5779379422402</v>
      </c>
      <c r="Z531">
        <v>2008</v>
      </c>
      <c r="AA531">
        <v>502</v>
      </c>
      <c r="AB531">
        <v>2</v>
      </c>
      <c r="AC531">
        <v>10</v>
      </c>
      <c r="AD531" t="s">
        <v>17</v>
      </c>
      <c r="AE531" t="s">
        <v>17</v>
      </c>
      <c r="AF531">
        <f t="shared" si="55"/>
        <v>5809.5779379422402</v>
      </c>
      <c r="AG531" t="s">
        <v>17</v>
      </c>
      <c r="AH531">
        <v>1.6617</v>
      </c>
      <c r="AI531">
        <v>86.452052647949998</v>
      </c>
      <c r="AJ531">
        <f t="shared" si="54"/>
        <v>5.8095779379422403</v>
      </c>
    </row>
    <row r="532" spans="3:36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W532">
        <v>5796.3476177006396</v>
      </c>
      <c r="Z532">
        <v>2008</v>
      </c>
      <c r="AA532">
        <v>502</v>
      </c>
      <c r="AB532">
        <v>2</v>
      </c>
      <c r="AC532">
        <v>11</v>
      </c>
      <c r="AD532" t="s">
        <v>17</v>
      </c>
      <c r="AE532" t="s">
        <v>17</v>
      </c>
      <c r="AF532">
        <f t="shared" si="55"/>
        <v>5796.3476177006396</v>
      </c>
      <c r="AG532" t="s">
        <v>17</v>
      </c>
      <c r="AH532">
        <v>1.8031999999999999</v>
      </c>
      <c r="AI532">
        <v>86.255172882449997</v>
      </c>
      <c r="AJ532">
        <f t="shared" si="54"/>
        <v>5.7963476177006399</v>
      </c>
    </row>
    <row r="533" spans="3:36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W533">
        <v>5711.6735681543996</v>
      </c>
      <c r="Z533">
        <v>2008</v>
      </c>
      <c r="AA533">
        <v>502</v>
      </c>
      <c r="AB533">
        <v>2</v>
      </c>
      <c r="AC533">
        <v>12</v>
      </c>
      <c r="AD533" t="s">
        <v>17</v>
      </c>
      <c r="AE533" t="s">
        <v>17</v>
      </c>
      <c r="AF533">
        <f t="shared" si="55"/>
        <v>5711.6735681543996</v>
      </c>
      <c r="AG533" t="s">
        <v>17</v>
      </c>
      <c r="AH533">
        <v>1.7528999999999999</v>
      </c>
      <c r="AI533">
        <v>84.995142383249984</v>
      </c>
      <c r="AJ533">
        <f t="shared" si="54"/>
        <v>5.7116735681543993</v>
      </c>
    </row>
    <row r="534" spans="3:36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W534">
        <v>6066.2461506292811</v>
      </c>
      <c r="Z534">
        <v>2008</v>
      </c>
      <c r="AA534">
        <v>502</v>
      </c>
      <c r="AB534">
        <v>2</v>
      </c>
      <c r="AC534">
        <v>13</v>
      </c>
      <c r="AD534" t="s">
        <v>17</v>
      </c>
      <c r="AE534" t="s">
        <v>17</v>
      </c>
      <c r="AF534">
        <f t="shared" si="55"/>
        <v>6066.2461506292811</v>
      </c>
      <c r="AG534" t="s">
        <v>17</v>
      </c>
      <c r="AH534">
        <v>2.1920999999999999</v>
      </c>
      <c r="AI534">
        <v>90.271520098650001</v>
      </c>
      <c r="AJ534">
        <f t="shared" si="54"/>
        <v>6.0662461506292811</v>
      </c>
    </row>
    <row r="535" spans="3:36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W535">
        <v>5869.7814198869992</v>
      </c>
      <c r="Z535">
        <v>2008</v>
      </c>
      <c r="AA535">
        <v>502</v>
      </c>
      <c r="AB535">
        <v>2</v>
      </c>
      <c r="AC535">
        <v>14</v>
      </c>
      <c r="AD535" t="s">
        <v>17</v>
      </c>
      <c r="AE535" t="s">
        <v>17</v>
      </c>
      <c r="AF535">
        <f t="shared" si="55"/>
        <v>5869.7814198869992</v>
      </c>
      <c r="AG535" t="s">
        <v>17</v>
      </c>
      <c r="AH535">
        <v>1.8804000000000001</v>
      </c>
      <c r="AI535">
        <v>87.347937795937483</v>
      </c>
      <c r="AJ535">
        <f t="shared" si="54"/>
        <v>5.8697814198869995</v>
      </c>
    </row>
    <row r="536" spans="3:36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W536">
        <v>2354.3592378213598</v>
      </c>
      <c r="X536">
        <v>4.6641287878787874E-3</v>
      </c>
      <c r="Z536">
        <v>2008</v>
      </c>
      <c r="AA536">
        <v>502</v>
      </c>
      <c r="AB536">
        <v>3</v>
      </c>
      <c r="AC536">
        <v>1</v>
      </c>
      <c r="AD536">
        <v>88</v>
      </c>
      <c r="AE536">
        <v>0.41044333333333333</v>
      </c>
      <c r="AF536">
        <f t="shared" si="55"/>
        <v>2354.3592378213598</v>
      </c>
      <c r="AG536">
        <f t="shared" ref="AG536:AG542" si="57">AE536/AD536</f>
        <v>4.6641287878787874E-3</v>
      </c>
      <c r="AH536">
        <v>1.7064999999999999</v>
      </c>
      <c r="AI536">
        <v>35.035107705674996</v>
      </c>
      <c r="AJ536">
        <f t="shared" si="54"/>
        <v>2.3543592378213596</v>
      </c>
    </row>
    <row r="537" spans="3:36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W537">
        <v>3308.4371356344009</v>
      </c>
      <c r="X537">
        <v>5.6166287878787876E-3</v>
      </c>
      <c r="Z537">
        <v>2008</v>
      </c>
      <c r="AA537">
        <v>502</v>
      </c>
      <c r="AB537">
        <v>3</v>
      </c>
      <c r="AC537">
        <v>2</v>
      </c>
      <c r="AD537">
        <v>88</v>
      </c>
      <c r="AE537">
        <v>0.49426333333333333</v>
      </c>
      <c r="AF537">
        <f t="shared" si="55"/>
        <v>3308.4371356344009</v>
      </c>
      <c r="AG537">
        <f t="shared" si="57"/>
        <v>5.6166287878787876E-3</v>
      </c>
      <c r="AH537">
        <v>1.5462</v>
      </c>
      <c r="AI537">
        <v>49.232695470750009</v>
      </c>
      <c r="AJ537">
        <f t="shared" si="54"/>
        <v>3.3084371356344007</v>
      </c>
    </row>
    <row r="538" spans="3:36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W538">
        <v>4208.7091887086408</v>
      </c>
      <c r="X538">
        <v>8.0967803030303036E-3</v>
      </c>
      <c r="Z538">
        <v>2008</v>
      </c>
      <c r="AA538">
        <v>502</v>
      </c>
      <c r="AB538">
        <v>3</v>
      </c>
      <c r="AC538">
        <v>3</v>
      </c>
      <c r="AD538">
        <v>88</v>
      </c>
      <c r="AE538">
        <v>0.71251666666666669</v>
      </c>
      <c r="AF538">
        <f t="shared" si="55"/>
        <v>4208.7091887086408</v>
      </c>
      <c r="AG538">
        <f t="shared" si="57"/>
        <v>8.0967803030303036E-3</v>
      </c>
      <c r="AH538">
        <v>1.6949000000000001</v>
      </c>
      <c r="AI538">
        <v>62.629601022449997</v>
      </c>
      <c r="AJ538">
        <f t="shared" si="54"/>
        <v>4.2087091887086405</v>
      </c>
    </row>
    <row r="539" spans="3:36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W539">
        <v>5266.5772865151612</v>
      </c>
      <c r="X539">
        <v>8.6387878787878777E-3</v>
      </c>
      <c r="Z539">
        <v>2008</v>
      </c>
      <c r="AA539">
        <v>502</v>
      </c>
      <c r="AB539">
        <v>3</v>
      </c>
      <c r="AC539">
        <v>4</v>
      </c>
      <c r="AD539">
        <v>88</v>
      </c>
      <c r="AE539">
        <v>0.7602133333333333</v>
      </c>
      <c r="AF539">
        <f t="shared" si="55"/>
        <v>5266.5772865151612</v>
      </c>
      <c r="AG539">
        <f t="shared" si="57"/>
        <v>8.6387878787878777E-3</v>
      </c>
      <c r="AH539">
        <v>1.6043000000000001</v>
      </c>
      <c r="AI539">
        <v>78.371685811237512</v>
      </c>
      <c r="AJ539">
        <f t="shared" si="54"/>
        <v>5.2665772865151608</v>
      </c>
    </row>
    <row r="540" spans="3:36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W540">
        <v>5561.2016793333014</v>
      </c>
      <c r="X540">
        <v>9.1632196969696975E-3</v>
      </c>
      <c r="Z540">
        <v>2008</v>
      </c>
      <c r="AA540">
        <v>502</v>
      </c>
      <c r="AB540">
        <v>3</v>
      </c>
      <c r="AC540">
        <v>5</v>
      </c>
      <c r="AD540">
        <v>88</v>
      </c>
      <c r="AE540">
        <v>0.80636333333333343</v>
      </c>
      <c r="AF540">
        <f t="shared" si="55"/>
        <v>5561.2016793333014</v>
      </c>
      <c r="AG540">
        <f t="shared" si="57"/>
        <v>9.1632196969696975E-3</v>
      </c>
      <c r="AH540">
        <v>1.9112</v>
      </c>
      <c r="AI540">
        <v>82.755977371031264</v>
      </c>
      <c r="AJ540">
        <f t="shared" si="54"/>
        <v>5.5612016793333012</v>
      </c>
    </row>
    <row r="541" spans="3:36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W541">
        <v>5728.6514530753184</v>
      </c>
      <c r="X541">
        <v>9.5431439393939398E-3</v>
      </c>
      <c r="Z541">
        <v>2008</v>
      </c>
      <c r="AA541">
        <v>502</v>
      </c>
      <c r="AB541">
        <v>3</v>
      </c>
      <c r="AC541">
        <v>6</v>
      </c>
      <c r="AD541">
        <v>88</v>
      </c>
      <c r="AE541">
        <v>0.83979666666666664</v>
      </c>
      <c r="AF541">
        <f t="shared" si="55"/>
        <v>5728.6514530753184</v>
      </c>
      <c r="AG541">
        <f t="shared" si="57"/>
        <v>9.5431439393939398E-3</v>
      </c>
      <c r="AH541">
        <v>1.8553999999999999</v>
      </c>
      <c r="AI541">
        <v>85.24778948028748</v>
      </c>
      <c r="AJ541">
        <f t="shared" si="54"/>
        <v>5.7286514530753188</v>
      </c>
    </row>
    <row r="542" spans="3:36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W542">
        <v>6103.29104730576</v>
      </c>
      <c r="X542">
        <v>9.6343181818181814E-3</v>
      </c>
      <c r="Z542">
        <v>2008</v>
      </c>
      <c r="AA542">
        <v>502</v>
      </c>
      <c r="AB542">
        <v>3</v>
      </c>
      <c r="AC542">
        <v>7</v>
      </c>
      <c r="AD542">
        <v>88</v>
      </c>
      <c r="AE542">
        <v>0.84782000000000002</v>
      </c>
      <c r="AF542">
        <f t="shared" si="55"/>
        <v>6103.29104730576</v>
      </c>
      <c r="AG542">
        <f t="shared" si="57"/>
        <v>9.6343181818181814E-3</v>
      </c>
      <c r="AH542">
        <v>2.0398999999999998</v>
      </c>
      <c r="AI542">
        <v>90.822783442049996</v>
      </c>
      <c r="AJ542">
        <f t="shared" si="54"/>
        <v>6.1032910473057598</v>
      </c>
    </row>
    <row r="543" spans="3:36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W543">
        <v>5111.2082969640005</v>
      </c>
      <c r="Z543">
        <v>2008</v>
      </c>
      <c r="AA543">
        <v>502</v>
      </c>
      <c r="AB543">
        <v>3</v>
      </c>
      <c r="AC543">
        <v>8</v>
      </c>
      <c r="AD543" t="s">
        <v>17</v>
      </c>
      <c r="AE543" t="s">
        <v>17</v>
      </c>
      <c r="AF543">
        <f t="shared" si="55"/>
        <v>5111.2082969640005</v>
      </c>
      <c r="AG543" t="s">
        <v>17</v>
      </c>
      <c r="AH543">
        <v>1.6982999999999999</v>
      </c>
      <c r="AI543">
        <v>76.059647276250004</v>
      </c>
      <c r="AJ543">
        <f t="shared" si="54"/>
        <v>5.1112082969640005</v>
      </c>
    </row>
    <row r="544" spans="3:36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W544">
        <v>2556.61504487928</v>
      </c>
      <c r="Z544">
        <v>2008</v>
      </c>
      <c r="AA544">
        <v>502</v>
      </c>
      <c r="AB544">
        <v>3</v>
      </c>
      <c r="AC544">
        <v>9</v>
      </c>
      <c r="AD544" t="s">
        <v>17</v>
      </c>
      <c r="AE544" t="s">
        <v>17</v>
      </c>
      <c r="AF544">
        <f t="shared" si="55"/>
        <v>2556.61504487928</v>
      </c>
      <c r="AG544" t="s">
        <v>17</v>
      </c>
      <c r="AH544">
        <v>1.8661000000000001</v>
      </c>
      <c r="AI544">
        <v>38.044866739274994</v>
      </c>
      <c r="AJ544">
        <f t="shared" si="54"/>
        <v>2.5566150448792802</v>
      </c>
    </row>
    <row r="545" spans="3:36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W545">
        <v>5697.6124659300012</v>
      </c>
      <c r="Z545">
        <v>2008</v>
      </c>
      <c r="AA545">
        <v>502</v>
      </c>
      <c r="AB545">
        <v>3</v>
      </c>
      <c r="AC545">
        <v>10</v>
      </c>
      <c r="AD545" t="s">
        <v>17</v>
      </c>
      <c r="AE545" t="s">
        <v>17</v>
      </c>
      <c r="AF545">
        <f t="shared" si="55"/>
        <v>5697.6124659300012</v>
      </c>
      <c r="AG545" t="s">
        <v>17</v>
      </c>
      <c r="AH545">
        <v>1.9549000000000001</v>
      </c>
      <c r="AI545">
        <v>84.78589979062501</v>
      </c>
      <c r="AJ545">
        <f t="shared" si="54"/>
        <v>5.6976124659300016</v>
      </c>
    </row>
    <row r="546" spans="3:36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W546">
        <v>5867.7913470052808</v>
      </c>
      <c r="Z546">
        <v>2008</v>
      </c>
      <c r="AA546">
        <v>502</v>
      </c>
      <c r="AB546">
        <v>3</v>
      </c>
      <c r="AC546">
        <v>11</v>
      </c>
      <c r="AD546" t="s">
        <v>17</v>
      </c>
      <c r="AE546" t="s">
        <v>17</v>
      </c>
      <c r="AF546">
        <f t="shared" si="55"/>
        <v>5867.7913470052808</v>
      </c>
      <c r="AG546" t="s">
        <v>17</v>
      </c>
      <c r="AH546">
        <v>1.8559000000000001</v>
      </c>
      <c r="AI546">
        <v>87.31832361615001</v>
      </c>
      <c r="AJ546">
        <f t="shared" si="54"/>
        <v>5.8677913470052809</v>
      </c>
    </row>
    <row r="547" spans="3:36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W547">
        <v>5697.6124659300012</v>
      </c>
      <c r="Z547">
        <v>2008</v>
      </c>
      <c r="AA547">
        <v>502</v>
      </c>
      <c r="AB547">
        <v>3</v>
      </c>
      <c r="AC547">
        <v>12</v>
      </c>
      <c r="AD547" t="s">
        <v>17</v>
      </c>
      <c r="AE547" t="s">
        <v>17</v>
      </c>
      <c r="AF547">
        <f t="shared" si="55"/>
        <v>5697.6124659300012</v>
      </c>
      <c r="AG547" t="s">
        <v>17</v>
      </c>
      <c r="AH547">
        <v>1.8804000000000001</v>
      </c>
      <c r="AI547">
        <v>84.78589979062501</v>
      </c>
      <c r="AJ547">
        <f t="shared" si="54"/>
        <v>5.6976124659300016</v>
      </c>
    </row>
    <row r="548" spans="3:36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W548">
        <v>5920.107729505201</v>
      </c>
      <c r="Z548">
        <v>2008</v>
      </c>
      <c r="AA548">
        <v>502</v>
      </c>
      <c r="AB548">
        <v>3</v>
      </c>
      <c r="AC548">
        <v>13</v>
      </c>
      <c r="AD548" t="s">
        <v>17</v>
      </c>
      <c r="AE548" t="s">
        <v>17</v>
      </c>
      <c r="AF548">
        <f t="shared" si="55"/>
        <v>5920.107729505201</v>
      </c>
      <c r="AG548" t="s">
        <v>17</v>
      </c>
      <c r="AH548">
        <v>2.0989</v>
      </c>
      <c r="AI548">
        <v>88.096841212875006</v>
      </c>
      <c r="AJ548">
        <f t="shared" si="54"/>
        <v>5.9201077295052009</v>
      </c>
    </row>
    <row r="549" spans="3:36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W549">
        <v>5837.9963822334003</v>
      </c>
      <c r="Z549">
        <v>2008</v>
      </c>
      <c r="AA549">
        <v>502</v>
      </c>
      <c r="AB549">
        <v>3</v>
      </c>
      <c r="AC549">
        <v>14</v>
      </c>
      <c r="AD549" t="s">
        <v>17</v>
      </c>
      <c r="AE549" t="s">
        <v>17</v>
      </c>
      <c r="AF549">
        <f t="shared" si="55"/>
        <v>5837.9963822334003</v>
      </c>
      <c r="AG549" t="s">
        <v>17</v>
      </c>
      <c r="AH549">
        <v>1.7989999999999999</v>
      </c>
      <c r="AI549">
        <v>86.874946164187506</v>
      </c>
      <c r="AJ549">
        <f t="shared" si="54"/>
        <v>5.8379963822334</v>
      </c>
    </row>
    <row r="550" spans="3:36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W550">
        <v>2714.0869514959204</v>
      </c>
      <c r="X550">
        <v>5.2974242424242424E-3</v>
      </c>
      <c r="Z550">
        <v>2008</v>
      </c>
      <c r="AA550">
        <v>502</v>
      </c>
      <c r="AB550">
        <v>4</v>
      </c>
      <c r="AC550">
        <v>1</v>
      </c>
      <c r="AD550">
        <v>88</v>
      </c>
      <c r="AE550">
        <v>0.46617333333333333</v>
      </c>
      <c r="AF550">
        <f t="shared" si="55"/>
        <v>2714.0869514959204</v>
      </c>
      <c r="AG550">
        <f t="shared" ref="AG550:AG556" si="58">AE550/AD550</f>
        <v>5.2974242424242424E-3</v>
      </c>
      <c r="AH550">
        <v>1.5622</v>
      </c>
      <c r="AI550">
        <v>40.388198682975002</v>
      </c>
      <c r="AJ550">
        <f t="shared" si="54"/>
        <v>2.7140869514959203</v>
      </c>
    </row>
    <row r="551" spans="3:36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W551">
        <v>3224.2983615612006</v>
      </c>
      <c r="X551">
        <v>5.6665909090909084E-3</v>
      </c>
      <c r="Z551">
        <v>2008</v>
      </c>
      <c r="AA551">
        <v>502</v>
      </c>
      <c r="AB551">
        <v>4</v>
      </c>
      <c r="AC551">
        <v>2</v>
      </c>
      <c r="AD551">
        <v>88</v>
      </c>
      <c r="AE551">
        <v>0.49865999999999994</v>
      </c>
      <c r="AF551">
        <f t="shared" si="55"/>
        <v>3224.2983615612006</v>
      </c>
      <c r="AG551">
        <f t="shared" si="58"/>
        <v>5.6665909090909084E-3</v>
      </c>
      <c r="AH551">
        <v>1.7061999999999999</v>
      </c>
      <c r="AI551">
        <v>47.980630380375004</v>
      </c>
      <c r="AJ551">
        <f t="shared" si="54"/>
        <v>3.2242983615612006</v>
      </c>
    </row>
    <row r="552" spans="3:36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W552">
        <v>3513.1894934875208</v>
      </c>
      <c r="X552">
        <v>6.0546212121212117E-3</v>
      </c>
      <c r="Z552">
        <v>2008</v>
      </c>
      <c r="AA552">
        <v>502</v>
      </c>
      <c r="AB552">
        <v>4</v>
      </c>
      <c r="AC552">
        <v>3</v>
      </c>
      <c r="AD552">
        <v>88</v>
      </c>
      <c r="AE552">
        <v>0.53280666666666665</v>
      </c>
      <c r="AF552">
        <f t="shared" si="55"/>
        <v>3513.1894934875208</v>
      </c>
      <c r="AG552">
        <f t="shared" si="58"/>
        <v>6.0546212121212117E-3</v>
      </c>
      <c r="AH552">
        <v>1.8234999999999999</v>
      </c>
      <c r="AI552">
        <v>52.279605557850005</v>
      </c>
      <c r="AJ552">
        <f t="shared" si="54"/>
        <v>3.5131894934875207</v>
      </c>
    </row>
    <row r="553" spans="3:36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W553">
        <v>5546.2945651344007</v>
      </c>
      <c r="X553">
        <v>8.1976893939393943E-3</v>
      </c>
      <c r="Z553">
        <v>2008</v>
      </c>
      <c r="AA553">
        <v>502</v>
      </c>
      <c r="AB553">
        <v>4</v>
      </c>
      <c r="AC553">
        <v>4</v>
      </c>
      <c r="AD553">
        <v>88</v>
      </c>
      <c r="AE553">
        <v>0.72139666666666669</v>
      </c>
      <c r="AF553">
        <f t="shared" si="55"/>
        <v>5546.2945651344007</v>
      </c>
      <c r="AG553">
        <f t="shared" si="58"/>
        <v>8.1976893939393943E-3</v>
      </c>
      <c r="AH553">
        <v>1.7545999999999999</v>
      </c>
      <c r="AI553">
        <v>82.534145314499995</v>
      </c>
      <c r="AJ553">
        <f t="shared" si="54"/>
        <v>5.5462945651344011</v>
      </c>
    </row>
    <row r="554" spans="3:36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W554">
        <v>5904.8362436817606</v>
      </c>
      <c r="X554">
        <v>8.7682575757575751E-3</v>
      </c>
      <c r="Z554">
        <v>2008</v>
      </c>
      <c r="AA554">
        <v>502</v>
      </c>
      <c r="AB554">
        <v>4</v>
      </c>
      <c r="AC554">
        <v>5</v>
      </c>
      <c r="AD554">
        <v>88</v>
      </c>
      <c r="AE554">
        <v>0.77160666666666666</v>
      </c>
      <c r="AF554">
        <f t="shared" si="55"/>
        <v>5904.8362436817606</v>
      </c>
      <c r="AG554">
        <f t="shared" si="58"/>
        <v>8.7682575757575751E-3</v>
      </c>
      <c r="AH554">
        <v>1.7096</v>
      </c>
      <c r="AI554">
        <v>87.869586959549991</v>
      </c>
      <c r="AJ554">
        <f t="shared" si="54"/>
        <v>5.9048362436817605</v>
      </c>
    </row>
    <row r="555" spans="3:36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W555">
        <v>5924.6817240441615</v>
      </c>
      <c r="X555">
        <v>9.6164772727272713E-3</v>
      </c>
      <c r="Z555">
        <v>2008</v>
      </c>
      <c r="AA555">
        <v>502</v>
      </c>
      <c r="AB555">
        <v>4</v>
      </c>
      <c r="AC555">
        <v>6</v>
      </c>
      <c r="AD555">
        <v>88</v>
      </c>
      <c r="AE555">
        <v>0.84624999999999995</v>
      </c>
      <c r="AF555">
        <f t="shared" si="55"/>
        <v>5924.6817240441615</v>
      </c>
      <c r="AG555">
        <f t="shared" si="58"/>
        <v>9.6164772727272713E-3</v>
      </c>
      <c r="AH555">
        <v>1.7991999999999999</v>
      </c>
      <c r="AI555">
        <v>88.16490660780002</v>
      </c>
      <c r="AJ555">
        <f t="shared" si="54"/>
        <v>5.9246817240441612</v>
      </c>
    </row>
    <row r="556" spans="3:36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W556">
        <v>5825.3631865228808</v>
      </c>
      <c r="X556">
        <v>9.5059090909090909E-3</v>
      </c>
      <c r="Z556">
        <v>2008</v>
      </c>
      <c r="AA556">
        <v>502</v>
      </c>
      <c r="AB556">
        <v>4</v>
      </c>
      <c r="AC556">
        <v>7</v>
      </c>
      <c r="AD556">
        <v>88</v>
      </c>
      <c r="AE556">
        <v>0.83652000000000004</v>
      </c>
      <c r="AF556">
        <f t="shared" si="55"/>
        <v>5825.3631865228808</v>
      </c>
      <c r="AG556">
        <f t="shared" si="58"/>
        <v>9.5059090909090909E-3</v>
      </c>
      <c r="AH556">
        <v>2.2395999999999998</v>
      </c>
      <c r="AI556">
        <v>86.686952180400013</v>
      </c>
      <c r="AJ556">
        <f t="shared" si="54"/>
        <v>5.825363186522881</v>
      </c>
    </row>
    <row r="557" spans="3:36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W557">
        <v>5316.7168510810197</v>
      </c>
      <c r="Z557">
        <v>2008</v>
      </c>
      <c r="AA557">
        <v>502</v>
      </c>
      <c r="AB557">
        <v>4</v>
      </c>
      <c r="AC557">
        <v>8</v>
      </c>
      <c r="AD557" t="s">
        <v>17</v>
      </c>
      <c r="AE557" t="s">
        <v>17</v>
      </c>
      <c r="AF557">
        <f t="shared" si="55"/>
        <v>5316.7168510810197</v>
      </c>
      <c r="AG557" t="s">
        <v>17</v>
      </c>
      <c r="AH557">
        <v>1.6009</v>
      </c>
      <c r="AI557">
        <v>79.11781028394374</v>
      </c>
      <c r="AJ557">
        <f t="shared" si="54"/>
        <v>5.3167168510810194</v>
      </c>
    </row>
    <row r="558" spans="3:36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W558">
        <v>5531.7412128686401</v>
      </c>
      <c r="Z558">
        <v>2008</v>
      </c>
      <c r="AA558">
        <v>502</v>
      </c>
      <c r="AB558">
        <v>4</v>
      </c>
      <c r="AC558">
        <v>9</v>
      </c>
      <c r="AD558" t="s">
        <v>17</v>
      </c>
      <c r="AE558" t="s">
        <v>17</v>
      </c>
      <c r="AF558">
        <f t="shared" si="55"/>
        <v>5531.7412128686401</v>
      </c>
      <c r="AG558" t="s">
        <v>17</v>
      </c>
      <c r="AH558">
        <v>1.6544000000000001</v>
      </c>
      <c r="AI558">
        <v>82.317577572450006</v>
      </c>
      <c r="AJ558">
        <f t="shared" si="54"/>
        <v>5.5317412128686403</v>
      </c>
    </row>
    <row r="559" spans="3:36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W559">
        <v>6030.0309847239014</v>
      </c>
      <c r="Z559">
        <v>2008</v>
      </c>
      <c r="AA559">
        <v>502</v>
      </c>
      <c r="AB559">
        <v>4</v>
      </c>
      <c r="AC559">
        <v>10</v>
      </c>
      <c r="AD559" t="s">
        <v>17</v>
      </c>
      <c r="AE559" t="s">
        <v>17</v>
      </c>
      <c r="AF559">
        <f t="shared" si="55"/>
        <v>6030.0309847239014</v>
      </c>
      <c r="AG559" t="s">
        <v>17</v>
      </c>
      <c r="AH559">
        <v>1.8035000000000001</v>
      </c>
      <c r="AI559">
        <v>89.732603939343761</v>
      </c>
      <c r="AJ559">
        <f t="shared" si="54"/>
        <v>6.0300309847239015</v>
      </c>
    </row>
    <row r="560" spans="3:36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W560">
        <v>5647.2861563117995</v>
      </c>
      <c r="Z560">
        <v>2008</v>
      </c>
      <c r="AA560">
        <v>502</v>
      </c>
      <c r="AB560">
        <v>4</v>
      </c>
      <c r="AC560">
        <v>11</v>
      </c>
      <c r="AD560" t="s">
        <v>17</v>
      </c>
      <c r="AE560" t="s">
        <v>17</v>
      </c>
      <c r="AF560">
        <f t="shared" si="55"/>
        <v>5647.2861563117995</v>
      </c>
      <c r="AG560" t="s">
        <v>17</v>
      </c>
      <c r="AH560">
        <v>1.6778999999999999</v>
      </c>
      <c r="AI560">
        <v>84.036996373687487</v>
      </c>
      <c r="AJ560">
        <f t="shared" si="54"/>
        <v>5.6472861563117993</v>
      </c>
    </row>
    <row r="561" spans="3:36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W561">
        <v>5396.9789847896991</v>
      </c>
      <c r="Z561">
        <v>2008</v>
      </c>
      <c r="AA561">
        <v>502</v>
      </c>
      <c r="AB561">
        <v>4</v>
      </c>
      <c r="AC561">
        <v>12</v>
      </c>
      <c r="AD561" t="s">
        <v>17</v>
      </c>
      <c r="AE561" t="s">
        <v>17</v>
      </c>
      <c r="AF561">
        <f t="shared" si="55"/>
        <v>5396.9789847896991</v>
      </c>
      <c r="AG561" t="s">
        <v>17</v>
      </c>
      <c r="AH561">
        <v>1.966</v>
      </c>
      <c r="AI561">
        <v>80.312187273656235</v>
      </c>
      <c r="AJ561">
        <f t="shared" si="54"/>
        <v>5.3969789847896994</v>
      </c>
    </row>
    <row r="562" spans="3:36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W562">
        <v>6037.9772441372997</v>
      </c>
      <c r="Z562">
        <v>2008</v>
      </c>
      <c r="AA562">
        <v>502</v>
      </c>
      <c r="AB562">
        <v>4</v>
      </c>
      <c r="AC562">
        <v>13</v>
      </c>
      <c r="AD562" t="s">
        <v>17</v>
      </c>
      <c r="AE562" t="s">
        <v>17</v>
      </c>
      <c r="AF562">
        <f t="shared" si="55"/>
        <v>6037.9772441372997</v>
      </c>
      <c r="AG562" t="s">
        <v>17</v>
      </c>
      <c r="AH562">
        <v>2.2736000000000001</v>
      </c>
      <c r="AI562">
        <v>89.850851847281248</v>
      </c>
      <c r="AJ562">
        <f t="shared" si="54"/>
        <v>6.0379772441372994</v>
      </c>
    </row>
    <row r="563" spans="3:36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W563">
        <v>5506.7285740420793</v>
      </c>
      <c r="Z563">
        <v>2008</v>
      </c>
      <c r="AA563">
        <v>502</v>
      </c>
      <c r="AB563">
        <v>4</v>
      </c>
      <c r="AC563">
        <v>14</v>
      </c>
      <c r="AD563" t="s">
        <v>17</v>
      </c>
      <c r="AE563" t="s">
        <v>17</v>
      </c>
      <c r="AF563">
        <f t="shared" si="55"/>
        <v>5506.7285740420793</v>
      </c>
      <c r="AG563" t="s">
        <v>17</v>
      </c>
      <c r="AH563">
        <v>1.59</v>
      </c>
      <c r="AI563">
        <v>81.94536568514998</v>
      </c>
      <c r="AJ563">
        <f t="shared" si="54"/>
        <v>5.5067285740420795</v>
      </c>
    </row>
    <row r="564" spans="3:36">
      <c r="C564">
        <v>2009</v>
      </c>
      <c r="D564">
        <v>502</v>
      </c>
      <c r="E564" s="321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9">H564/G564</f>
        <v>3.3640329218107001E-3</v>
      </c>
      <c r="K564">
        <v>1.9814000000000001</v>
      </c>
      <c r="W564">
        <v>1506.4516188886762</v>
      </c>
      <c r="X564">
        <v>3.3640329218107001E-3</v>
      </c>
      <c r="Z564">
        <v>2009</v>
      </c>
      <c r="AA564">
        <v>502</v>
      </c>
      <c r="AB564">
        <v>1</v>
      </c>
      <c r="AC564">
        <v>1</v>
      </c>
      <c r="AD564">
        <v>102</v>
      </c>
      <c r="AE564">
        <v>0.27936</v>
      </c>
      <c r="AF564">
        <f t="shared" si="55"/>
        <v>1504.6080000000002</v>
      </c>
      <c r="AG564">
        <f t="shared" ref="AG564:AG570" si="60">AE564/AD564</f>
        <v>2.7388235294117645E-3</v>
      </c>
      <c r="AH564" s="35">
        <v>1.8003</v>
      </c>
      <c r="AI564">
        <v>22.39</v>
      </c>
      <c r="AJ564">
        <f t="shared" si="54"/>
        <v>1.5046080000000002</v>
      </c>
    </row>
    <row r="565" spans="3:36">
      <c r="C565">
        <v>2009</v>
      </c>
      <c r="D565">
        <v>502</v>
      </c>
      <c r="E565" s="321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9"/>
        <v>2.7407407407407406E-3</v>
      </c>
      <c r="K565">
        <v>1.9080999999999999</v>
      </c>
      <c r="W565">
        <v>1407.0859364872506</v>
      </c>
      <c r="X565">
        <v>2.7407407407407406E-3</v>
      </c>
      <c r="Z565">
        <v>2009</v>
      </c>
      <c r="AA565">
        <v>502</v>
      </c>
      <c r="AB565">
        <v>1</v>
      </c>
      <c r="AC565">
        <v>2</v>
      </c>
      <c r="AD565">
        <v>102</v>
      </c>
      <c r="AE565">
        <v>0.23750000000000002</v>
      </c>
      <c r="AF565">
        <f t="shared" si="55"/>
        <v>1405.152</v>
      </c>
      <c r="AG565">
        <f t="shared" si="60"/>
        <v>2.3284313725490196E-3</v>
      </c>
      <c r="AH565" s="35">
        <v>1.7925</v>
      </c>
      <c r="AI565">
        <v>20.91</v>
      </c>
      <c r="AJ565">
        <f t="shared" si="54"/>
        <v>1.405152</v>
      </c>
    </row>
    <row r="566" spans="3:36">
      <c r="C566">
        <v>2009</v>
      </c>
      <c r="D566">
        <v>502</v>
      </c>
      <c r="E566" s="321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9"/>
        <v>4.6254732510288069E-3</v>
      </c>
      <c r="K566">
        <v>1.9875</v>
      </c>
      <c r="W566">
        <v>1428.8221795125628</v>
      </c>
      <c r="X566">
        <v>4.6254732510288069E-3</v>
      </c>
      <c r="Z566">
        <v>2009</v>
      </c>
      <c r="AA566">
        <v>502</v>
      </c>
      <c r="AB566">
        <v>1</v>
      </c>
      <c r="AC566">
        <v>3</v>
      </c>
      <c r="AD566">
        <v>102</v>
      </c>
      <c r="AE566">
        <v>0.3808766666666667</v>
      </c>
      <c r="AF566">
        <f t="shared" si="55"/>
        <v>1427.328</v>
      </c>
      <c r="AG566">
        <f t="shared" si="60"/>
        <v>3.7340849673202616E-3</v>
      </c>
      <c r="AH566" s="35">
        <v>1.8452</v>
      </c>
      <c r="AI566">
        <v>21.24</v>
      </c>
      <c r="AJ566">
        <f t="shared" si="54"/>
        <v>1.4273279999999999</v>
      </c>
    </row>
    <row r="567" spans="3:36">
      <c r="C567">
        <v>2009</v>
      </c>
      <c r="D567">
        <v>502</v>
      </c>
      <c r="E567" s="321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9"/>
        <v>4.457489711934156E-3</v>
      </c>
      <c r="K567">
        <v>2.1248</v>
      </c>
      <c r="W567">
        <v>2380.5591062637154</v>
      </c>
      <c r="X567">
        <v>4.457489711934156E-3</v>
      </c>
      <c r="Z567">
        <v>2009</v>
      </c>
      <c r="AA567">
        <v>502</v>
      </c>
      <c r="AB567">
        <v>1</v>
      </c>
      <c r="AC567">
        <v>4</v>
      </c>
      <c r="AD567">
        <v>102</v>
      </c>
      <c r="AE567">
        <v>0.35829666666666665</v>
      </c>
      <c r="AF567">
        <f t="shared" si="55"/>
        <v>2377.5360000000005</v>
      </c>
      <c r="AG567">
        <f t="shared" si="60"/>
        <v>3.5127124183006535E-3</v>
      </c>
      <c r="AH567" s="35">
        <v>1.7745</v>
      </c>
      <c r="AI567">
        <v>35.380000000000003</v>
      </c>
      <c r="AJ567">
        <f t="shared" si="54"/>
        <v>2.3775360000000005</v>
      </c>
    </row>
    <row r="568" spans="3:36">
      <c r="C568">
        <v>2009</v>
      </c>
      <c r="D568">
        <v>502</v>
      </c>
      <c r="E568" s="321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9"/>
        <v>5.5091769547325102E-3</v>
      </c>
      <c r="K568">
        <v>2.3026</v>
      </c>
      <c r="W568">
        <v>2416.2686483767275</v>
      </c>
      <c r="X568">
        <v>5.5091769547325102E-3</v>
      </c>
      <c r="Z568">
        <v>2009</v>
      </c>
      <c r="AA568">
        <v>502</v>
      </c>
      <c r="AB568">
        <v>1</v>
      </c>
      <c r="AC568">
        <v>5</v>
      </c>
      <c r="AD568">
        <v>102</v>
      </c>
      <c r="AE568">
        <v>0.45581333333333335</v>
      </c>
      <c r="AF568">
        <f t="shared" si="55"/>
        <v>2413.152</v>
      </c>
      <c r="AG568">
        <f t="shared" si="60"/>
        <v>4.4687581699346408E-3</v>
      </c>
      <c r="AH568" s="35">
        <v>1.8615999999999999</v>
      </c>
      <c r="AI568">
        <v>35.909999999999997</v>
      </c>
      <c r="AJ568">
        <f t="shared" si="54"/>
        <v>2.4131520000000002</v>
      </c>
    </row>
    <row r="569" spans="3:36">
      <c r="C569">
        <v>2009</v>
      </c>
      <c r="D569">
        <v>502</v>
      </c>
      <c r="E569" s="321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9"/>
        <v>6.0882304526748976E-3</v>
      </c>
      <c r="K569">
        <v>2.3347000000000002</v>
      </c>
      <c r="W569">
        <v>3113.3810139742277</v>
      </c>
      <c r="X569">
        <v>6.0882304526748976E-3</v>
      </c>
      <c r="Z569">
        <v>2009</v>
      </c>
      <c r="AA569">
        <v>502</v>
      </c>
      <c r="AB569">
        <v>1</v>
      </c>
      <c r="AC569">
        <v>6</v>
      </c>
      <c r="AD569">
        <v>102</v>
      </c>
      <c r="AE569">
        <v>0.53195666666666674</v>
      </c>
      <c r="AF569">
        <f t="shared" si="55"/>
        <v>3109.3440000000005</v>
      </c>
      <c r="AG569">
        <f t="shared" si="60"/>
        <v>5.2152614379084973E-3</v>
      </c>
      <c r="AH569" s="35">
        <v>1.7485999999999999</v>
      </c>
      <c r="AI569">
        <v>46.27</v>
      </c>
      <c r="AJ569">
        <f t="shared" si="54"/>
        <v>3.1093440000000006</v>
      </c>
    </row>
    <row r="570" spans="3:36">
      <c r="C570">
        <v>2009</v>
      </c>
      <c r="D570">
        <v>502</v>
      </c>
      <c r="E570" s="321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9"/>
        <v>6.7567489711934155E-3</v>
      </c>
      <c r="K570">
        <v>2.3921000000000001</v>
      </c>
      <c r="W570">
        <v>4195.5353988772522</v>
      </c>
      <c r="X570">
        <v>6.7567489711934155E-3</v>
      </c>
      <c r="Z570">
        <v>2009</v>
      </c>
      <c r="AA570">
        <v>502</v>
      </c>
      <c r="AB570">
        <v>1</v>
      </c>
      <c r="AC570">
        <v>7</v>
      </c>
      <c r="AD570">
        <v>102</v>
      </c>
      <c r="AE570">
        <v>0.57001666666666673</v>
      </c>
      <c r="AF570">
        <f t="shared" si="55"/>
        <v>4190.5920000000006</v>
      </c>
      <c r="AG570">
        <f t="shared" si="60"/>
        <v>5.5883986928104579E-3</v>
      </c>
      <c r="AH570" s="35">
        <v>1.7743</v>
      </c>
      <c r="AI570">
        <v>62.36</v>
      </c>
      <c r="AJ570">
        <f t="shared" si="54"/>
        <v>4.1905920000000005</v>
      </c>
    </row>
    <row r="571" spans="3:36">
      <c r="C571">
        <v>2009</v>
      </c>
      <c r="D571">
        <v>502</v>
      </c>
      <c r="E571" s="321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9"/>
        <v>3.5504115226337452E-3</v>
      </c>
      <c r="K571">
        <v>2.403</v>
      </c>
      <c r="W571">
        <v>1607.3698900776242</v>
      </c>
      <c r="X571">
        <v>3.5504115226337452E-3</v>
      </c>
      <c r="Z571">
        <v>2009</v>
      </c>
      <c r="AA571">
        <v>502</v>
      </c>
      <c r="AB571">
        <v>1</v>
      </c>
      <c r="AC571">
        <v>8</v>
      </c>
      <c r="AD571" t="s">
        <v>17</v>
      </c>
      <c r="AE571" t="s">
        <v>17</v>
      </c>
      <c r="AF571">
        <f t="shared" si="55"/>
        <v>2264.6400000000003</v>
      </c>
      <c r="AG571" t="s">
        <v>17</v>
      </c>
      <c r="AH571" s="35">
        <v>1.9113</v>
      </c>
      <c r="AI571">
        <v>33.700000000000003</v>
      </c>
      <c r="AJ571">
        <f t="shared" si="54"/>
        <v>2.2646400000000004</v>
      </c>
    </row>
    <row r="572" spans="3:36">
      <c r="C572">
        <v>2009</v>
      </c>
      <c r="D572">
        <v>502</v>
      </c>
      <c r="E572" s="321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9"/>
        <v>3.851851851851852E-3</v>
      </c>
      <c r="K572">
        <v>2.2553000000000001</v>
      </c>
      <c r="W572">
        <v>1546.8189273642552</v>
      </c>
      <c r="X572">
        <v>3.851851851851852E-3</v>
      </c>
      <c r="Z572">
        <v>2009</v>
      </c>
      <c r="AA572">
        <v>502</v>
      </c>
      <c r="AB572">
        <v>1</v>
      </c>
      <c r="AC572">
        <v>9</v>
      </c>
      <c r="AD572" t="s">
        <v>17</v>
      </c>
      <c r="AE572" t="s">
        <v>17</v>
      </c>
      <c r="AF572">
        <f t="shared" si="55"/>
        <v>2855.3280000000004</v>
      </c>
      <c r="AG572" t="s">
        <v>17</v>
      </c>
      <c r="AH572" s="35">
        <v>1.7008000000000001</v>
      </c>
      <c r="AI572">
        <v>42.49</v>
      </c>
      <c r="AJ572">
        <f t="shared" ref="AJ572:AJ635" si="61">AI572*60*1.12/1000</f>
        <v>2.8553280000000005</v>
      </c>
    </row>
    <row r="573" spans="3:36">
      <c r="C573">
        <v>2009</v>
      </c>
      <c r="D573">
        <v>502</v>
      </c>
      <c r="E573" s="321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9"/>
        <v>4.9853909465020574E-3</v>
      </c>
      <c r="K573">
        <v>2.2157</v>
      </c>
      <c r="W573">
        <v>2340.1917977881362</v>
      </c>
      <c r="X573">
        <v>4.9853909465020574E-3</v>
      </c>
      <c r="Z573">
        <v>2009</v>
      </c>
      <c r="AA573">
        <v>502</v>
      </c>
      <c r="AB573">
        <v>1</v>
      </c>
      <c r="AC573">
        <v>10</v>
      </c>
      <c r="AD573" t="s">
        <v>17</v>
      </c>
      <c r="AE573" t="s">
        <v>17</v>
      </c>
      <c r="AF573">
        <f t="shared" si="55"/>
        <v>2872.1280000000002</v>
      </c>
      <c r="AG573" t="s">
        <v>17</v>
      </c>
      <c r="AH573" s="35">
        <v>1.8354999999999999</v>
      </c>
      <c r="AI573">
        <v>42.74</v>
      </c>
      <c r="AJ573">
        <f t="shared" si="61"/>
        <v>2.872128</v>
      </c>
    </row>
    <row r="574" spans="3:36">
      <c r="C574">
        <v>2009</v>
      </c>
      <c r="D574">
        <v>502</v>
      </c>
      <c r="E574" s="321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9"/>
        <v>4.1263786008230458E-3</v>
      </c>
      <c r="K574">
        <v>2.3268</v>
      </c>
      <c r="W574">
        <v>2052.9628720965156</v>
      </c>
      <c r="X574">
        <v>4.1263786008230458E-3</v>
      </c>
      <c r="Z574">
        <v>2009</v>
      </c>
      <c r="AA574">
        <v>502</v>
      </c>
      <c r="AB574">
        <v>1</v>
      </c>
      <c r="AC574">
        <v>11</v>
      </c>
      <c r="AD574" t="s">
        <v>17</v>
      </c>
      <c r="AE574" t="s">
        <v>17</v>
      </c>
      <c r="AF574">
        <f t="shared" si="55"/>
        <v>3077.0880000000002</v>
      </c>
      <c r="AG574" t="s">
        <v>17</v>
      </c>
      <c r="AH574" s="35">
        <v>1.7084999999999999</v>
      </c>
      <c r="AI574">
        <v>45.79</v>
      </c>
      <c r="AJ574">
        <f t="shared" si="61"/>
        <v>3.0770880000000003</v>
      </c>
    </row>
    <row r="575" spans="3:36">
      <c r="C575">
        <v>2009</v>
      </c>
      <c r="D575">
        <v>502</v>
      </c>
      <c r="E575" s="321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9"/>
        <v>6.8074897119341574E-3</v>
      </c>
      <c r="K575">
        <v>2.1606999999999998</v>
      </c>
      <c r="W575">
        <v>2944.1488361342999</v>
      </c>
      <c r="X575">
        <v>6.8074897119341574E-3</v>
      </c>
      <c r="Z575">
        <v>2009</v>
      </c>
      <c r="AA575">
        <v>502</v>
      </c>
      <c r="AB575">
        <v>1</v>
      </c>
      <c r="AC575">
        <v>12</v>
      </c>
      <c r="AD575" t="s">
        <v>17</v>
      </c>
      <c r="AE575" t="s">
        <v>17</v>
      </c>
      <c r="AF575">
        <f t="shared" si="55"/>
        <v>3077.0880000000002</v>
      </c>
      <c r="AG575" t="s">
        <v>17</v>
      </c>
      <c r="AH575" s="35">
        <v>1.8323</v>
      </c>
      <c r="AI575">
        <v>45.79</v>
      </c>
      <c r="AJ575">
        <f t="shared" si="61"/>
        <v>3.0770880000000003</v>
      </c>
    </row>
    <row r="576" spans="3:36">
      <c r="C576">
        <v>2009</v>
      </c>
      <c r="D576">
        <v>502</v>
      </c>
      <c r="E576" s="321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9"/>
        <v>7.7613991769547325E-3</v>
      </c>
      <c r="K576">
        <v>2.3711000000000002</v>
      </c>
      <c r="W576">
        <v>4209.5086979649532</v>
      </c>
      <c r="X576">
        <v>7.7613991769547325E-3</v>
      </c>
      <c r="Z576">
        <v>2009</v>
      </c>
      <c r="AA576">
        <v>502</v>
      </c>
      <c r="AB576">
        <v>1</v>
      </c>
      <c r="AC576">
        <v>13</v>
      </c>
      <c r="AD576" t="s">
        <v>17</v>
      </c>
      <c r="AE576" t="s">
        <v>17</v>
      </c>
      <c r="AF576">
        <f t="shared" si="55"/>
        <v>4085.0880000000006</v>
      </c>
      <c r="AG576" t="s">
        <v>17</v>
      </c>
      <c r="AH576" s="35">
        <v>2.0461999999999998</v>
      </c>
      <c r="AI576">
        <v>60.79</v>
      </c>
      <c r="AJ576">
        <f t="shared" si="61"/>
        <v>4.0850880000000007</v>
      </c>
    </row>
    <row r="577" spans="3:36">
      <c r="C577">
        <v>2009</v>
      </c>
      <c r="D577">
        <v>502</v>
      </c>
      <c r="E577" s="321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9"/>
        <v>8.1809465020576139E-3</v>
      </c>
      <c r="K577">
        <v>2.1116999999999999</v>
      </c>
      <c r="W577">
        <v>5234.2172977296514</v>
      </c>
      <c r="X577">
        <v>8.1809465020576139E-3</v>
      </c>
      <c r="Z577">
        <v>2009</v>
      </c>
      <c r="AA577">
        <v>502</v>
      </c>
      <c r="AB577">
        <v>1</v>
      </c>
      <c r="AC577">
        <v>14</v>
      </c>
      <c r="AD577" t="s">
        <v>17</v>
      </c>
      <c r="AE577" t="s">
        <v>17</v>
      </c>
      <c r="AF577">
        <f t="shared" si="55"/>
        <v>2264.6400000000003</v>
      </c>
      <c r="AG577" t="s">
        <v>17</v>
      </c>
      <c r="AH577" s="35">
        <v>1.8519000000000001</v>
      </c>
      <c r="AI577">
        <v>33.700000000000003</v>
      </c>
      <c r="AJ577">
        <f t="shared" si="61"/>
        <v>2.2646400000000004</v>
      </c>
    </row>
    <row r="578" spans="3:36">
      <c r="C578">
        <v>2009</v>
      </c>
      <c r="D578">
        <v>502</v>
      </c>
      <c r="E578" s="321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9"/>
        <v>3.7593415637860081E-3</v>
      </c>
      <c r="K578">
        <v>1.9313</v>
      </c>
      <c r="W578">
        <v>1770.3917127674622</v>
      </c>
      <c r="X578">
        <v>3.7593415637860081E-3</v>
      </c>
      <c r="Z578">
        <v>2009</v>
      </c>
      <c r="AA578">
        <v>502</v>
      </c>
      <c r="AB578">
        <v>2</v>
      </c>
      <c r="AC578">
        <v>1</v>
      </c>
      <c r="AD578">
        <v>102</v>
      </c>
      <c r="AE578">
        <v>0.29194333333333333</v>
      </c>
      <c r="AF578">
        <f t="shared" si="55"/>
        <v>1605.4080000000004</v>
      </c>
      <c r="AG578">
        <f t="shared" ref="AG578:AG584" si="62">AE578/AD578</f>
        <v>2.8621895424836602E-3</v>
      </c>
      <c r="AH578" s="35">
        <v>1.873</v>
      </c>
      <c r="AI578">
        <v>23.89</v>
      </c>
      <c r="AJ578">
        <f t="shared" si="61"/>
        <v>1.6054080000000004</v>
      </c>
    </row>
    <row r="579" spans="3:36">
      <c r="C579">
        <v>2009</v>
      </c>
      <c r="D579">
        <v>502</v>
      </c>
      <c r="E579" s="321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9"/>
        <v>3.9237860082304522E-3</v>
      </c>
      <c r="K579">
        <v>1.9527000000000001</v>
      </c>
      <c r="W579">
        <v>1789.0227782177294</v>
      </c>
      <c r="X579">
        <v>3.9237860082304522E-3</v>
      </c>
      <c r="Z579">
        <v>2009</v>
      </c>
      <c r="AA579">
        <v>502</v>
      </c>
      <c r="AB579">
        <v>2</v>
      </c>
      <c r="AC579">
        <v>2</v>
      </c>
      <c r="AD579">
        <v>102</v>
      </c>
      <c r="AE579">
        <v>0.32094333333333336</v>
      </c>
      <c r="AF579">
        <f t="shared" si="55"/>
        <v>1544.9279999999999</v>
      </c>
      <c r="AG579">
        <f t="shared" si="62"/>
        <v>3.1465032679738564E-3</v>
      </c>
      <c r="AH579" s="35">
        <v>1.8271999999999999</v>
      </c>
      <c r="AI579">
        <v>22.99</v>
      </c>
      <c r="AJ579">
        <f t="shared" si="61"/>
        <v>1.5449279999999999</v>
      </c>
    </row>
    <row r="580" spans="3:36">
      <c r="C580">
        <v>2009</v>
      </c>
      <c r="D580">
        <v>502</v>
      </c>
      <c r="E580" s="321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9"/>
        <v>5.4310288065843619E-3</v>
      </c>
      <c r="K580">
        <v>2.0552000000000001</v>
      </c>
      <c r="W580">
        <v>2194.2484517610428</v>
      </c>
      <c r="X580">
        <v>5.4310288065843619E-3</v>
      </c>
      <c r="Z580">
        <v>2009</v>
      </c>
      <c r="AA580">
        <v>502</v>
      </c>
      <c r="AB580">
        <v>2</v>
      </c>
      <c r="AC580">
        <v>3</v>
      </c>
      <c r="AD580">
        <v>102</v>
      </c>
      <c r="AE580">
        <v>0.40887333333333337</v>
      </c>
      <c r="AF580">
        <f t="shared" si="55"/>
        <v>2337.2160000000003</v>
      </c>
      <c r="AG580">
        <f t="shared" si="62"/>
        <v>4.0085620915032679E-3</v>
      </c>
      <c r="AH580" s="35">
        <v>1.7402</v>
      </c>
      <c r="AI580">
        <v>34.78</v>
      </c>
      <c r="AJ580">
        <f t="shared" si="61"/>
        <v>2.3372160000000002</v>
      </c>
    </row>
    <row r="581" spans="3:36">
      <c r="C581">
        <v>2009</v>
      </c>
      <c r="D581">
        <v>502</v>
      </c>
      <c r="E581" s="321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9"/>
        <v>6.305061728395062E-3</v>
      </c>
      <c r="K581">
        <v>1.9116</v>
      </c>
      <c r="W581">
        <v>2871.177163120753</v>
      </c>
      <c r="X581">
        <v>6.305061728395062E-3</v>
      </c>
      <c r="Z581">
        <v>2009</v>
      </c>
      <c r="AA581">
        <v>502</v>
      </c>
      <c r="AB581">
        <v>2</v>
      </c>
      <c r="AC581">
        <v>4</v>
      </c>
      <c r="AD581">
        <v>102</v>
      </c>
      <c r="AE581">
        <v>0.33687666666666666</v>
      </c>
      <c r="AF581">
        <f t="shared" ref="AF581:AF633" si="63">AJ581*1000</f>
        <v>2050.2720000000004</v>
      </c>
      <c r="AG581">
        <f t="shared" si="62"/>
        <v>3.3027124183006534E-3</v>
      </c>
      <c r="AH581" s="35">
        <v>1.726</v>
      </c>
      <c r="AI581">
        <v>30.51</v>
      </c>
      <c r="AJ581">
        <f t="shared" si="61"/>
        <v>2.0502720000000005</v>
      </c>
    </row>
    <row r="582" spans="3:36">
      <c r="C582">
        <v>2009</v>
      </c>
      <c r="D582">
        <v>502</v>
      </c>
      <c r="E582" s="321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9"/>
        <v>7.8905349794238695E-3</v>
      </c>
      <c r="K582">
        <v>2.1084000000000001</v>
      </c>
      <c r="W582">
        <v>3509.2911547924077</v>
      </c>
      <c r="X582">
        <v>7.8905349794238695E-3</v>
      </c>
      <c r="Z582">
        <v>2009</v>
      </c>
      <c r="AA582">
        <v>502</v>
      </c>
      <c r="AB582">
        <v>2</v>
      </c>
      <c r="AC582">
        <v>5</v>
      </c>
      <c r="AD582">
        <v>102</v>
      </c>
      <c r="AE582">
        <v>0.58394000000000001</v>
      </c>
      <c r="AF582">
        <f t="shared" si="63"/>
        <v>2940.672</v>
      </c>
      <c r="AG582">
        <f t="shared" si="62"/>
        <v>5.7249019607843142E-3</v>
      </c>
      <c r="AH582" s="35">
        <v>1.7422</v>
      </c>
      <c r="AI582">
        <v>43.76</v>
      </c>
      <c r="AJ582">
        <f t="shared" si="61"/>
        <v>2.9406720000000002</v>
      </c>
    </row>
    <row r="583" spans="3:36">
      <c r="C583">
        <v>2009</v>
      </c>
      <c r="D583">
        <v>502</v>
      </c>
      <c r="E583" s="321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9"/>
        <v>7.3857613168724287E-3</v>
      </c>
      <c r="K583">
        <v>2.1913</v>
      </c>
      <c r="W583">
        <v>4181.5620997895503</v>
      </c>
      <c r="X583">
        <v>7.3857613168724287E-3</v>
      </c>
      <c r="Z583">
        <v>2009</v>
      </c>
      <c r="AA583">
        <v>502</v>
      </c>
      <c r="AB583">
        <v>2</v>
      </c>
      <c r="AC583">
        <v>6</v>
      </c>
      <c r="AD583">
        <v>102</v>
      </c>
      <c r="AE583">
        <v>0.63349</v>
      </c>
      <c r="AF583">
        <f t="shared" si="63"/>
        <v>4204.0320000000011</v>
      </c>
      <c r="AG583">
        <f t="shared" si="62"/>
        <v>6.2106862745098038E-3</v>
      </c>
      <c r="AH583" s="35">
        <v>1.7302</v>
      </c>
      <c r="AI583">
        <v>62.56</v>
      </c>
      <c r="AJ583">
        <f t="shared" si="61"/>
        <v>4.2040320000000007</v>
      </c>
    </row>
    <row r="584" spans="3:36">
      <c r="C584">
        <v>2009</v>
      </c>
      <c r="D584">
        <v>502</v>
      </c>
      <c r="E584" s="321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9"/>
        <v>8.060493827160493E-3</v>
      </c>
      <c r="K584">
        <v>2.2599999999999998</v>
      </c>
      <c r="W584">
        <v>5406.5546531446244</v>
      </c>
      <c r="X584">
        <v>8.060493827160493E-3</v>
      </c>
      <c r="Z584">
        <v>2009</v>
      </c>
      <c r="AA584">
        <v>502</v>
      </c>
      <c r="AB584">
        <v>2</v>
      </c>
      <c r="AC584">
        <v>7</v>
      </c>
      <c r="AD584">
        <v>102</v>
      </c>
      <c r="AE584">
        <v>0.77048000000000005</v>
      </c>
      <c r="AF584">
        <f t="shared" si="63"/>
        <v>5227.4880000000012</v>
      </c>
      <c r="AG584">
        <f t="shared" si="62"/>
        <v>7.5537254901960789E-3</v>
      </c>
      <c r="AH584" s="35">
        <v>1.8384</v>
      </c>
      <c r="AI584">
        <v>77.790000000000006</v>
      </c>
      <c r="AJ584">
        <f t="shared" si="61"/>
        <v>5.227488000000001</v>
      </c>
    </row>
    <row r="585" spans="3:36">
      <c r="C585">
        <v>2009</v>
      </c>
      <c r="D585">
        <v>502</v>
      </c>
      <c r="E585" s="321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9"/>
        <v>4.0223868312757203E-3</v>
      </c>
      <c r="K585">
        <v>2.1880999999999999</v>
      </c>
      <c r="W585">
        <v>1433.4799458751295</v>
      </c>
      <c r="X585">
        <v>4.0223868312757203E-3</v>
      </c>
      <c r="Z585">
        <v>2009</v>
      </c>
      <c r="AA585">
        <v>502</v>
      </c>
      <c r="AB585">
        <v>2</v>
      </c>
      <c r="AC585">
        <v>8</v>
      </c>
      <c r="AD585" t="s">
        <v>17</v>
      </c>
      <c r="AE585" t="s">
        <v>17</v>
      </c>
      <c r="AF585">
        <f t="shared" si="63"/>
        <v>2714.2080000000005</v>
      </c>
      <c r="AG585" t="s">
        <v>17</v>
      </c>
      <c r="AH585" s="35">
        <v>1.7569999999999999</v>
      </c>
      <c r="AI585">
        <v>40.39</v>
      </c>
      <c r="AJ585">
        <f t="shared" si="61"/>
        <v>2.7142080000000006</v>
      </c>
    </row>
    <row r="586" spans="3:36">
      <c r="C586">
        <v>2009</v>
      </c>
      <c r="D586">
        <v>502</v>
      </c>
      <c r="E586" s="321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9"/>
        <v>3.6737860082304524E-3</v>
      </c>
      <c r="K586">
        <v>2.0804999999999998</v>
      </c>
      <c r="W586">
        <v>1484.7153758633642</v>
      </c>
      <c r="X586">
        <v>3.6737860082304524E-3</v>
      </c>
      <c r="Z586">
        <v>2009</v>
      </c>
      <c r="AA586">
        <v>502</v>
      </c>
      <c r="AB586">
        <v>2</v>
      </c>
      <c r="AC586">
        <v>9</v>
      </c>
      <c r="AD586" t="s">
        <v>17</v>
      </c>
      <c r="AE586" t="s">
        <v>17</v>
      </c>
      <c r="AF586">
        <f t="shared" si="63"/>
        <v>3008.5440000000008</v>
      </c>
      <c r="AG586" t="s">
        <v>17</v>
      </c>
      <c r="AH586" s="35">
        <v>1.7793000000000001</v>
      </c>
      <c r="AI586">
        <v>44.77</v>
      </c>
      <c r="AJ586">
        <f t="shared" si="61"/>
        <v>3.008544000000001</v>
      </c>
    </row>
    <row r="587" spans="3:36">
      <c r="C587">
        <v>2009</v>
      </c>
      <c r="D587">
        <v>502</v>
      </c>
      <c r="E587" s="321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9"/>
        <v>3.9244444444444448E-3</v>
      </c>
      <c r="K587">
        <v>2.1473</v>
      </c>
      <c r="W587">
        <v>2015.7007411959814</v>
      </c>
      <c r="X587">
        <v>3.9244444444444448E-3</v>
      </c>
      <c r="Z587">
        <v>2009</v>
      </c>
      <c r="AA587">
        <v>502</v>
      </c>
      <c r="AB587">
        <v>2</v>
      </c>
      <c r="AC587">
        <v>10</v>
      </c>
      <c r="AD587" t="s">
        <v>17</v>
      </c>
      <c r="AE587" t="s">
        <v>17</v>
      </c>
      <c r="AF587">
        <f t="shared" si="63"/>
        <v>3258.5280000000002</v>
      </c>
      <c r="AG587" t="s">
        <v>17</v>
      </c>
      <c r="AH587" s="35">
        <v>1.6800999999999999</v>
      </c>
      <c r="AI587">
        <v>48.49</v>
      </c>
      <c r="AJ587">
        <f t="shared" si="61"/>
        <v>3.2585280000000001</v>
      </c>
    </row>
    <row r="588" spans="3:36">
      <c r="C588">
        <v>2009</v>
      </c>
      <c r="D588">
        <v>502</v>
      </c>
      <c r="E588" s="321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9"/>
        <v>5.9805761316872423E-3</v>
      </c>
      <c r="K588">
        <v>2.0093000000000001</v>
      </c>
      <c r="W588">
        <v>2840.1253873703081</v>
      </c>
      <c r="X588">
        <v>5.9805761316872423E-3</v>
      </c>
      <c r="Z588">
        <v>2009</v>
      </c>
      <c r="AA588">
        <v>502</v>
      </c>
      <c r="AB588">
        <v>2</v>
      </c>
      <c r="AC588">
        <v>11</v>
      </c>
      <c r="AD588" t="s">
        <v>17</v>
      </c>
      <c r="AE588" t="s">
        <v>17</v>
      </c>
      <c r="AF588">
        <f t="shared" si="63"/>
        <v>3059.6160000000004</v>
      </c>
      <c r="AG588" t="s">
        <v>17</v>
      </c>
      <c r="AH588" s="35">
        <v>1.7749999999999999</v>
      </c>
      <c r="AI588">
        <v>45.53</v>
      </c>
      <c r="AJ588">
        <f t="shared" si="61"/>
        <v>3.0596160000000006</v>
      </c>
    </row>
    <row r="589" spans="3:36">
      <c r="C589">
        <v>2009</v>
      </c>
      <c r="D589">
        <v>502</v>
      </c>
      <c r="E589" s="321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9"/>
        <v>7.5890123456790123E-3</v>
      </c>
      <c r="K589">
        <v>2.1526000000000001</v>
      </c>
      <c r="W589">
        <v>2840.1253873703081</v>
      </c>
      <c r="X589">
        <v>7.5890123456790123E-3</v>
      </c>
      <c r="Z589">
        <v>2009</v>
      </c>
      <c r="AA589">
        <v>502</v>
      </c>
      <c r="AB589">
        <v>2</v>
      </c>
      <c r="AC589">
        <v>12</v>
      </c>
      <c r="AD589" t="s">
        <v>17</v>
      </c>
      <c r="AE589" t="s">
        <v>17</v>
      </c>
      <c r="AF589">
        <f t="shared" si="63"/>
        <v>4013.8560000000007</v>
      </c>
      <c r="AG589" t="s">
        <v>17</v>
      </c>
      <c r="AH589" s="35">
        <v>1.6883999999999999</v>
      </c>
      <c r="AI589">
        <v>59.73</v>
      </c>
      <c r="AJ589">
        <f t="shared" si="61"/>
        <v>4.0138560000000005</v>
      </c>
    </row>
    <row r="590" spans="3:36">
      <c r="C590">
        <v>2009</v>
      </c>
      <c r="D590">
        <v>502</v>
      </c>
      <c r="E590" s="321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9"/>
        <v>8.3376954732510295E-3</v>
      </c>
      <c r="K590">
        <v>2.2888000000000002</v>
      </c>
      <c r="W590">
        <v>3909.8590619731526</v>
      </c>
      <c r="X590">
        <v>8.3376954732510295E-3</v>
      </c>
      <c r="Z590">
        <v>2009</v>
      </c>
      <c r="AA590">
        <v>502</v>
      </c>
      <c r="AB590">
        <v>2</v>
      </c>
      <c r="AC590">
        <v>13</v>
      </c>
      <c r="AD590" t="s">
        <v>17</v>
      </c>
      <c r="AE590" t="s">
        <v>17</v>
      </c>
      <c r="AF590">
        <f t="shared" si="63"/>
        <v>5040.0000000000009</v>
      </c>
      <c r="AG590" t="s">
        <v>17</v>
      </c>
      <c r="AH590" s="35">
        <v>1.9088000000000001</v>
      </c>
      <c r="AI590">
        <v>75</v>
      </c>
      <c r="AJ590">
        <f t="shared" si="61"/>
        <v>5.0400000000000009</v>
      </c>
    </row>
    <row r="591" spans="3:36">
      <c r="C591">
        <v>2009</v>
      </c>
      <c r="D591">
        <v>502</v>
      </c>
      <c r="E591" s="321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9"/>
        <v>8.2188888888888902E-3</v>
      </c>
      <c r="K591">
        <v>2.056</v>
      </c>
      <c r="W591">
        <v>4819.6760914612069</v>
      </c>
      <c r="X591">
        <v>8.2188888888888902E-3</v>
      </c>
      <c r="Z591">
        <v>2009</v>
      </c>
      <c r="AA591">
        <v>502</v>
      </c>
      <c r="AB591">
        <v>2</v>
      </c>
      <c r="AC591">
        <v>14</v>
      </c>
      <c r="AD591" t="s">
        <v>17</v>
      </c>
      <c r="AE591" t="s">
        <v>17</v>
      </c>
      <c r="AF591">
        <f t="shared" si="63"/>
        <v>3204.0960000000005</v>
      </c>
      <c r="AG591" t="s">
        <v>17</v>
      </c>
      <c r="AH591" s="35">
        <v>1.6756</v>
      </c>
      <c r="AI591">
        <v>47.68</v>
      </c>
      <c r="AJ591">
        <f t="shared" si="61"/>
        <v>3.2040960000000003</v>
      </c>
    </row>
    <row r="592" spans="3:36">
      <c r="C592">
        <v>2009</v>
      </c>
      <c r="D592">
        <v>502</v>
      </c>
      <c r="E592" s="321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9"/>
        <v>3.2570114942528736E-3</v>
      </c>
      <c r="K592">
        <v>2.1013000000000002</v>
      </c>
      <c r="W592">
        <v>1506.4516188886762</v>
      </c>
      <c r="X592">
        <v>3.2570114942528736E-3</v>
      </c>
      <c r="Z592">
        <v>2009</v>
      </c>
      <c r="AA592">
        <v>502</v>
      </c>
      <c r="AB592">
        <v>3</v>
      </c>
      <c r="AC592">
        <v>1</v>
      </c>
      <c r="AD592">
        <v>102</v>
      </c>
      <c r="AE592">
        <v>0.30109000000000002</v>
      </c>
      <c r="AF592">
        <f t="shared" si="63"/>
        <v>1768.0320000000002</v>
      </c>
      <c r="AG592">
        <f t="shared" ref="AG592:AG598" si="64">AE592/AD592</f>
        <v>2.9518627450980397E-3</v>
      </c>
      <c r="AH592" s="35">
        <v>1.7213000000000001</v>
      </c>
      <c r="AI592">
        <v>26.31</v>
      </c>
      <c r="AJ592">
        <f t="shared" si="61"/>
        <v>1.768032</v>
      </c>
    </row>
    <row r="593" spans="3:36">
      <c r="C593">
        <v>2009</v>
      </c>
      <c r="D593">
        <v>502</v>
      </c>
      <c r="E593" s="321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9"/>
        <v>2.6304980842911875E-3</v>
      </c>
      <c r="K593">
        <v>2.0870000000000002</v>
      </c>
      <c r="W593">
        <v>1407.0859364872506</v>
      </c>
      <c r="X593">
        <v>2.6304980842911875E-3</v>
      </c>
      <c r="Z593">
        <v>2009</v>
      </c>
      <c r="AA593">
        <v>502</v>
      </c>
      <c r="AB593">
        <v>3</v>
      </c>
      <c r="AC593">
        <v>2</v>
      </c>
      <c r="AD593">
        <v>102</v>
      </c>
      <c r="AE593">
        <v>0.29843666666666668</v>
      </c>
      <c r="AF593">
        <f t="shared" si="63"/>
        <v>1786.8480000000002</v>
      </c>
      <c r="AG593">
        <f t="shared" si="64"/>
        <v>2.9258496732026146E-3</v>
      </c>
      <c r="AH593" s="35">
        <v>1.7767999999999999</v>
      </c>
      <c r="AI593">
        <v>26.59</v>
      </c>
      <c r="AJ593">
        <f t="shared" si="61"/>
        <v>1.7868480000000002</v>
      </c>
    </row>
    <row r="594" spans="3:36">
      <c r="C594">
        <v>2009</v>
      </c>
      <c r="D594">
        <v>502</v>
      </c>
      <c r="E594" s="321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9"/>
        <v>4.6461302681992337E-3</v>
      </c>
      <c r="K594">
        <v>2.0314000000000001</v>
      </c>
      <c r="W594">
        <v>1428.8221795125628</v>
      </c>
      <c r="X594">
        <v>4.6461302681992337E-3</v>
      </c>
      <c r="Z594">
        <v>2009</v>
      </c>
      <c r="AA594">
        <v>502</v>
      </c>
      <c r="AB594">
        <v>3</v>
      </c>
      <c r="AC594">
        <v>3</v>
      </c>
      <c r="AD594">
        <v>102</v>
      </c>
      <c r="AE594">
        <v>0.42802333333333326</v>
      </c>
      <c r="AF594">
        <f t="shared" si="63"/>
        <v>2191.3920000000003</v>
      </c>
      <c r="AG594">
        <f t="shared" si="64"/>
        <v>4.1963071895424831E-3</v>
      </c>
      <c r="AH594" s="35">
        <v>1.8186</v>
      </c>
      <c r="AI594">
        <v>32.61</v>
      </c>
      <c r="AJ594">
        <f t="shared" si="61"/>
        <v>2.1913920000000005</v>
      </c>
    </row>
    <row r="595" spans="3:36">
      <c r="C595">
        <v>2009</v>
      </c>
      <c r="D595">
        <v>502</v>
      </c>
      <c r="E595" s="321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9"/>
        <v>4.1399999999999996E-3</v>
      </c>
      <c r="K595">
        <v>2.0882000000000001</v>
      </c>
      <c r="W595">
        <v>2380.5591062637154</v>
      </c>
      <c r="X595">
        <v>4.1399999999999996E-3</v>
      </c>
      <c r="Z595">
        <v>2009</v>
      </c>
      <c r="AA595">
        <v>502</v>
      </c>
      <c r="AB595">
        <v>3</v>
      </c>
      <c r="AC595">
        <v>4</v>
      </c>
      <c r="AD595">
        <v>102</v>
      </c>
      <c r="AE595">
        <v>0.50137666666666669</v>
      </c>
      <c r="AF595">
        <f t="shared" si="63"/>
        <v>2867.4240000000004</v>
      </c>
      <c r="AG595">
        <f t="shared" si="64"/>
        <v>4.9154575163398691E-3</v>
      </c>
      <c r="AH595" s="35">
        <v>1.6214</v>
      </c>
      <c r="AI595">
        <v>42.67</v>
      </c>
      <c r="AJ595">
        <f t="shared" si="61"/>
        <v>2.8674240000000006</v>
      </c>
    </row>
    <row r="596" spans="3:36">
      <c r="C596">
        <v>2009</v>
      </c>
      <c r="D596">
        <v>502</v>
      </c>
      <c r="E596" s="321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9"/>
        <v>5.2044827586206896E-3</v>
      </c>
      <c r="K596">
        <v>2.1533000000000002</v>
      </c>
      <c r="W596">
        <v>2416.2686483767275</v>
      </c>
      <c r="X596">
        <v>5.2044827586206896E-3</v>
      </c>
      <c r="Z596">
        <v>2009</v>
      </c>
      <c r="AA596">
        <v>502</v>
      </c>
      <c r="AB596">
        <v>3</v>
      </c>
      <c r="AC596">
        <v>5</v>
      </c>
      <c r="AD596">
        <v>102</v>
      </c>
      <c r="AE596">
        <v>0.60621333333333327</v>
      </c>
      <c r="AF596">
        <f t="shared" si="63"/>
        <v>3505.152</v>
      </c>
      <c r="AG596">
        <f t="shared" si="64"/>
        <v>5.9432679738562087E-3</v>
      </c>
      <c r="AH596" s="35">
        <v>1.7139</v>
      </c>
      <c r="AI596">
        <v>52.16</v>
      </c>
      <c r="AJ596">
        <f t="shared" si="61"/>
        <v>3.5051519999999998</v>
      </c>
    </row>
    <row r="597" spans="3:36">
      <c r="C597">
        <v>2009</v>
      </c>
      <c r="D597">
        <v>502</v>
      </c>
      <c r="E597" s="321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9"/>
        <v>5.7516091954022989E-3</v>
      </c>
      <c r="K597">
        <v>2.2052999999999998</v>
      </c>
      <c r="W597">
        <v>3113.3810139742277</v>
      </c>
      <c r="X597">
        <v>5.7516091954022989E-3</v>
      </c>
      <c r="Z597">
        <v>2009</v>
      </c>
      <c r="AA597">
        <v>502</v>
      </c>
      <c r="AB597">
        <v>3</v>
      </c>
      <c r="AC597">
        <v>6</v>
      </c>
      <c r="AD597">
        <v>102</v>
      </c>
      <c r="AE597">
        <v>0.63002000000000002</v>
      </c>
      <c r="AF597">
        <f t="shared" si="63"/>
        <v>4176.4800000000005</v>
      </c>
      <c r="AG597">
        <f t="shared" si="64"/>
        <v>6.1766666666666671E-3</v>
      </c>
      <c r="AH597" s="35">
        <v>1.9133</v>
      </c>
      <c r="AI597">
        <v>62.15</v>
      </c>
      <c r="AJ597">
        <f t="shared" si="61"/>
        <v>4.1764800000000006</v>
      </c>
    </row>
    <row r="598" spans="3:36">
      <c r="C598">
        <v>2009</v>
      </c>
      <c r="D598">
        <v>502</v>
      </c>
      <c r="E598" s="321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9"/>
        <v>6.1962068965517245E-3</v>
      </c>
      <c r="K598">
        <v>2.3382999999999998</v>
      </c>
      <c r="W598">
        <v>4195.5353988772522</v>
      </c>
      <c r="X598">
        <v>6.1962068965517245E-3</v>
      </c>
      <c r="Z598">
        <v>2009</v>
      </c>
      <c r="AA598">
        <v>502</v>
      </c>
      <c r="AB598">
        <v>3</v>
      </c>
      <c r="AC598">
        <v>7</v>
      </c>
      <c r="AD598">
        <v>102</v>
      </c>
      <c r="AE598">
        <v>0.70982999999999985</v>
      </c>
      <c r="AF598">
        <f t="shared" si="63"/>
        <v>5400.1920000000009</v>
      </c>
      <c r="AG598">
        <f t="shared" si="64"/>
        <v>6.9591176470588222E-3</v>
      </c>
      <c r="AH598" s="35">
        <v>1.8194999999999999</v>
      </c>
      <c r="AI598">
        <v>80.36</v>
      </c>
      <c r="AJ598">
        <f t="shared" si="61"/>
        <v>5.4001920000000005</v>
      </c>
    </row>
    <row r="599" spans="3:36">
      <c r="C599">
        <v>2009</v>
      </c>
      <c r="D599">
        <v>502</v>
      </c>
      <c r="E599" s="321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9"/>
        <v>3.3870498084291184E-3</v>
      </c>
      <c r="K599">
        <v>2.3283</v>
      </c>
      <c r="W599">
        <v>1607.3698900776242</v>
      </c>
      <c r="X599">
        <v>3.3870498084291184E-3</v>
      </c>
      <c r="Z599">
        <v>2009</v>
      </c>
      <c r="AA599">
        <v>502</v>
      </c>
      <c r="AB599">
        <v>3</v>
      </c>
      <c r="AC599">
        <v>8</v>
      </c>
      <c r="AD599" t="s">
        <v>17</v>
      </c>
      <c r="AE599" t="s">
        <v>17</v>
      </c>
      <c r="AF599">
        <f t="shared" si="63"/>
        <v>3562.2720000000004</v>
      </c>
      <c r="AG599" t="s">
        <v>17</v>
      </c>
      <c r="AH599" s="35">
        <v>1.7464</v>
      </c>
      <c r="AI599">
        <v>53.01</v>
      </c>
      <c r="AJ599">
        <f t="shared" si="61"/>
        <v>3.5622720000000005</v>
      </c>
    </row>
    <row r="600" spans="3:36">
      <c r="C600">
        <v>2009</v>
      </c>
      <c r="D600">
        <v>502</v>
      </c>
      <c r="E600" s="321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9"/>
        <v>3.7048275862068963E-3</v>
      </c>
      <c r="K600">
        <v>2.1676000000000002</v>
      </c>
      <c r="W600">
        <v>1546.8189273642552</v>
      </c>
      <c r="X600">
        <v>3.7048275862068963E-3</v>
      </c>
      <c r="Z600">
        <v>2009</v>
      </c>
      <c r="AA600">
        <v>502</v>
      </c>
      <c r="AB600">
        <v>3</v>
      </c>
      <c r="AC600">
        <v>9</v>
      </c>
      <c r="AD600" t="s">
        <v>17</v>
      </c>
      <c r="AE600" t="s">
        <v>17</v>
      </c>
      <c r="AF600">
        <f t="shared" si="63"/>
        <v>3536.0640000000003</v>
      </c>
      <c r="AG600" t="s">
        <v>17</v>
      </c>
      <c r="AH600" s="35">
        <v>1.7155</v>
      </c>
      <c r="AI600">
        <v>52.62</v>
      </c>
      <c r="AJ600">
        <f t="shared" si="61"/>
        <v>3.5360640000000001</v>
      </c>
    </row>
    <row r="601" spans="3:36">
      <c r="C601">
        <v>2009</v>
      </c>
      <c r="D601">
        <v>502</v>
      </c>
      <c r="E601" s="321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9"/>
        <v>4.8541379310344827E-3</v>
      </c>
      <c r="K601">
        <v>1.9601999999999999</v>
      </c>
      <c r="W601">
        <v>2340.1917977881362</v>
      </c>
      <c r="X601">
        <v>4.8541379310344827E-3</v>
      </c>
      <c r="Z601">
        <v>2009</v>
      </c>
      <c r="AA601">
        <v>502</v>
      </c>
      <c r="AB601">
        <v>3</v>
      </c>
      <c r="AC601">
        <v>10</v>
      </c>
      <c r="AD601" t="s">
        <v>17</v>
      </c>
      <c r="AE601" t="s">
        <v>17</v>
      </c>
      <c r="AF601">
        <f t="shared" si="63"/>
        <v>3898.9440000000009</v>
      </c>
      <c r="AG601" t="s">
        <v>17</v>
      </c>
      <c r="AH601" s="35">
        <v>1.6594</v>
      </c>
      <c r="AI601">
        <v>58.02</v>
      </c>
      <c r="AJ601">
        <f t="shared" si="61"/>
        <v>3.8989440000000011</v>
      </c>
    </row>
    <row r="602" spans="3:36">
      <c r="C602">
        <v>2009</v>
      </c>
      <c r="D602">
        <v>502</v>
      </c>
      <c r="E602" s="321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9"/>
        <v>4.1281609195402301E-3</v>
      </c>
      <c r="K602">
        <v>2.093</v>
      </c>
      <c r="W602">
        <v>2052.9628720965156</v>
      </c>
      <c r="X602">
        <v>4.1281609195402301E-3</v>
      </c>
      <c r="Z602">
        <v>2009</v>
      </c>
      <c r="AA602">
        <v>502</v>
      </c>
      <c r="AB602">
        <v>3</v>
      </c>
      <c r="AC602">
        <v>11</v>
      </c>
      <c r="AD602" t="s">
        <v>17</v>
      </c>
      <c r="AE602" t="s">
        <v>17</v>
      </c>
      <c r="AF602">
        <f t="shared" si="63"/>
        <v>4314.2400000000007</v>
      </c>
      <c r="AG602" t="s">
        <v>17</v>
      </c>
      <c r="AH602" s="35">
        <v>1.6189</v>
      </c>
      <c r="AI602">
        <v>64.2</v>
      </c>
      <c r="AJ602">
        <f t="shared" si="61"/>
        <v>4.3142400000000007</v>
      </c>
    </row>
    <row r="603" spans="3:36">
      <c r="C603">
        <v>2009</v>
      </c>
      <c r="D603">
        <v>502</v>
      </c>
      <c r="E603" s="321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9"/>
        <v>6.7215708812260527E-3</v>
      </c>
      <c r="K603">
        <v>2.153</v>
      </c>
      <c r="W603">
        <v>2944.1488361342999</v>
      </c>
      <c r="X603">
        <v>6.7215708812260527E-3</v>
      </c>
      <c r="Z603">
        <v>2009</v>
      </c>
      <c r="AA603">
        <v>502</v>
      </c>
      <c r="AB603">
        <v>3</v>
      </c>
      <c r="AC603">
        <v>12</v>
      </c>
      <c r="AD603" t="s">
        <v>17</v>
      </c>
      <c r="AE603" t="s">
        <v>17</v>
      </c>
      <c r="AF603">
        <f t="shared" si="63"/>
        <v>3531.36</v>
      </c>
      <c r="AG603" t="s">
        <v>17</v>
      </c>
      <c r="AH603" s="35">
        <v>1.6649</v>
      </c>
      <c r="AI603">
        <v>52.55</v>
      </c>
      <c r="AJ603">
        <f t="shared" si="61"/>
        <v>3.5313600000000003</v>
      </c>
    </row>
    <row r="604" spans="3:36">
      <c r="C604">
        <v>2009</v>
      </c>
      <c r="D604">
        <v>502</v>
      </c>
      <c r="E604" s="321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9"/>
        <v>7.3870114942528728E-3</v>
      </c>
      <c r="K604">
        <v>2.2330000000000001</v>
      </c>
      <c r="W604">
        <v>4209.5086979649532</v>
      </c>
      <c r="X604">
        <v>7.3870114942528728E-3</v>
      </c>
      <c r="Z604">
        <v>2009</v>
      </c>
      <c r="AA604">
        <v>502</v>
      </c>
      <c r="AB604">
        <v>3</v>
      </c>
      <c r="AC604">
        <v>13</v>
      </c>
      <c r="AD604" t="s">
        <v>17</v>
      </c>
      <c r="AE604" t="s">
        <v>17</v>
      </c>
      <c r="AF604">
        <f t="shared" si="63"/>
        <v>4898.88</v>
      </c>
      <c r="AG604" t="s">
        <v>17</v>
      </c>
      <c r="AH604" s="35">
        <v>1.7276</v>
      </c>
      <c r="AI604">
        <v>72.900000000000006</v>
      </c>
      <c r="AJ604">
        <f t="shared" si="61"/>
        <v>4.8988800000000001</v>
      </c>
    </row>
    <row r="605" spans="3:36">
      <c r="C605">
        <v>2009</v>
      </c>
      <c r="D605">
        <v>502</v>
      </c>
      <c r="E605" s="321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9"/>
        <v>8.5189655172413781E-3</v>
      </c>
      <c r="K605">
        <v>1.9278999999999999</v>
      </c>
      <c r="W605">
        <v>5234.2172977296514</v>
      </c>
      <c r="X605">
        <v>8.5189655172413781E-3</v>
      </c>
      <c r="Z605">
        <v>2009</v>
      </c>
      <c r="AA605">
        <v>502</v>
      </c>
      <c r="AB605">
        <v>3</v>
      </c>
      <c r="AC605">
        <v>14</v>
      </c>
      <c r="AD605" t="s">
        <v>17</v>
      </c>
      <c r="AE605" t="s">
        <v>17</v>
      </c>
      <c r="AF605">
        <f t="shared" si="63"/>
        <v>3194.6880000000006</v>
      </c>
      <c r="AG605" t="s">
        <v>17</v>
      </c>
      <c r="AH605" s="35">
        <v>1.6997</v>
      </c>
      <c r="AI605">
        <v>47.54</v>
      </c>
      <c r="AJ605">
        <f t="shared" si="61"/>
        <v>3.1946880000000006</v>
      </c>
    </row>
    <row r="606" spans="3:36">
      <c r="C606">
        <v>2009</v>
      </c>
      <c r="D606">
        <v>502</v>
      </c>
      <c r="E606" s="321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9"/>
        <v>3.5452490421455933E-3</v>
      </c>
      <c r="K606">
        <v>1.9601</v>
      </c>
      <c r="W606">
        <v>1770.3917127674622</v>
      </c>
      <c r="X606">
        <v>3.5452490421455933E-3</v>
      </c>
      <c r="Z606">
        <v>2009</v>
      </c>
      <c r="AA606">
        <v>502</v>
      </c>
      <c r="AB606">
        <v>4</v>
      </c>
      <c r="AC606">
        <v>1</v>
      </c>
      <c r="AD606">
        <v>102</v>
      </c>
      <c r="AE606">
        <v>0.33982666666666667</v>
      </c>
      <c r="AF606">
        <f t="shared" si="63"/>
        <v>1432.0319999999999</v>
      </c>
      <c r="AG606">
        <f t="shared" ref="AG606:AG612" si="65">AE606/AD606</f>
        <v>3.3316339869281044E-3</v>
      </c>
      <c r="AH606" s="35">
        <v>1.7522</v>
      </c>
      <c r="AI606">
        <v>21.31</v>
      </c>
      <c r="AJ606">
        <f t="shared" si="61"/>
        <v>1.432032</v>
      </c>
    </row>
    <row r="607" spans="3:36">
      <c r="C607">
        <v>2009</v>
      </c>
      <c r="D607">
        <v>502</v>
      </c>
      <c r="E607" s="321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9"/>
        <v>3.7742911877394632E-3</v>
      </c>
      <c r="K607">
        <v>1.8244</v>
      </c>
      <c r="W607">
        <v>1789.0227782177294</v>
      </c>
      <c r="X607">
        <v>3.7742911877394632E-3</v>
      </c>
      <c r="Z607">
        <v>2009</v>
      </c>
      <c r="AA607">
        <v>502</v>
      </c>
      <c r="AB607">
        <v>4</v>
      </c>
      <c r="AC607">
        <v>2</v>
      </c>
      <c r="AD607">
        <v>102</v>
      </c>
      <c r="AE607">
        <v>0.31143666666666664</v>
      </c>
      <c r="AF607">
        <f t="shared" si="63"/>
        <v>1483.1040000000003</v>
      </c>
      <c r="AG607">
        <f t="shared" si="65"/>
        <v>3.0533006535947709E-3</v>
      </c>
      <c r="AH607" s="35">
        <v>1.8116000000000001</v>
      </c>
      <c r="AI607">
        <v>22.07</v>
      </c>
      <c r="AJ607">
        <f t="shared" si="61"/>
        <v>1.4831040000000002</v>
      </c>
    </row>
    <row r="608" spans="3:36">
      <c r="C608">
        <v>2009</v>
      </c>
      <c r="D608">
        <v>502</v>
      </c>
      <c r="E608" s="321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9"/>
        <v>5.2709195402298849E-3</v>
      </c>
      <c r="K608">
        <v>1.9847999999999999</v>
      </c>
      <c r="W608">
        <v>2194.2484517610428</v>
      </c>
      <c r="X608">
        <v>5.2709195402298849E-3</v>
      </c>
      <c r="Z608">
        <v>2009</v>
      </c>
      <c r="AA608">
        <v>502</v>
      </c>
      <c r="AB608">
        <v>4</v>
      </c>
      <c r="AC608">
        <v>3</v>
      </c>
      <c r="AD608">
        <v>102</v>
      </c>
      <c r="AE608">
        <v>0.32490333333333332</v>
      </c>
      <c r="AF608">
        <f t="shared" si="63"/>
        <v>2013.3120000000004</v>
      </c>
      <c r="AG608">
        <f t="shared" si="65"/>
        <v>3.1853267973856207E-3</v>
      </c>
      <c r="AH608" s="35">
        <v>1.7374000000000001</v>
      </c>
      <c r="AI608">
        <v>29.96</v>
      </c>
      <c r="AJ608">
        <f t="shared" si="61"/>
        <v>2.0133120000000004</v>
      </c>
    </row>
    <row r="609" spans="3:36">
      <c r="C609">
        <v>2009</v>
      </c>
      <c r="D609">
        <v>502</v>
      </c>
      <c r="E609" s="321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9"/>
        <v>5.9696934865900381E-3</v>
      </c>
      <c r="K609">
        <v>1.8995</v>
      </c>
      <c r="W609">
        <v>2871.177163120753</v>
      </c>
      <c r="X609">
        <v>5.9696934865900381E-3</v>
      </c>
      <c r="Z609">
        <v>2009</v>
      </c>
      <c r="AA609">
        <v>502</v>
      </c>
      <c r="AB609">
        <v>4</v>
      </c>
      <c r="AC609">
        <v>4</v>
      </c>
      <c r="AD609">
        <v>102</v>
      </c>
      <c r="AE609">
        <v>0.48761333333333329</v>
      </c>
      <c r="AF609">
        <f t="shared" si="63"/>
        <v>2836.5120000000002</v>
      </c>
      <c r="AG609">
        <f t="shared" si="65"/>
        <v>4.7805228758169933E-3</v>
      </c>
      <c r="AH609" s="35">
        <v>1.7524999999999999</v>
      </c>
      <c r="AI609">
        <v>42.21</v>
      </c>
      <c r="AJ609">
        <f t="shared" si="61"/>
        <v>2.8365120000000004</v>
      </c>
    </row>
    <row r="610" spans="3:36">
      <c r="C610">
        <v>2009</v>
      </c>
      <c r="D610">
        <v>502</v>
      </c>
      <c r="E610" s="321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9"/>
        <v>7.6563601532567051E-3</v>
      </c>
      <c r="K610">
        <v>2.0154999999999998</v>
      </c>
      <c r="W610">
        <v>3509.2911547924077</v>
      </c>
      <c r="X610">
        <v>7.6563601532567051E-3</v>
      </c>
      <c r="Z610">
        <v>2009</v>
      </c>
      <c r="AA610">
        <v>502</v>
      </c>
      <c r="AB610">
        <v>4</v>
      </c>
      <c r="AC610">
        <v>5</v>
      </c>
      <c r="AD610">
        <v>102</v>
      </c>
      <c r="AE610">
        <v>0.64891999999999994</v>
      </c>
      <c r="AF610">
        <f t="shared" si="63"/>
        <v>2836.5120000000002</v>
      </c>
      <c r="AG610">
        <f t="shared" si="65"/>
        <v>6.3619607843137249E-3</v>
      </c>
      <c r="AH610" s="35">
        <v>1.5615000000000001</v>
      </c>
      <c r="AI610">
        <v>42.21</v>
      </c>
      <c r="AJ610">
        <f t="shared" si="61"/>
        <v>2.8365120000000004</v>
      </c>
    </row>
    <row r="611" spans="3:36">
      <c r="C611">
        <v>2009</v>
      </c>
      <c r="D611">
        <v>502</v>
      </c>
      <c r="E611" s="321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9"/>
        <v>7.2222988505747125E-3</v>
      </c>
      <c r="K611">
        <v>2.2906</v>
      </c>
      <c r="W611">
        <v>4181.5620997895503</v>
      </c>
      <c r="X611">
        <v>7.2222988505747125E-3</v>
      </c>
      <c r="Z611">
        <v>2009</v>
      </c>
      <c r="AA611">
        <v>502</v>
      </c>
      <c r="AB611">
        <v>4</v>
      </c>
      <c r="AC611">
        <v>6</v>
      </c>
      <c r="AD611">
        <v>102</v>
      </c>
      <c r="AE611">
        <v>0.72369666666666665</v>
      </c>
      <c r="AF611">
        <f t="shared" si="63"/>
        <v>3904.9920000000002</v>
      </c>
      <c r="AG611">
        <f t="shared" si="65"/>
        <v>7.0950653594771236E-3</v>
      </c>
      <c r="AH611" s="35">
        <v>1.671</v>
      </c>
      <c r="AI611">
        <v>58.11</v>
      </c>
      <c r="AJ611">
        <f t="shared" si="61"/>
        <v>3.904992</v>
      </c>
    </row>
    <row r="612" spans="3:36">
      <c r="C612">
        <v>2009</v>
      </c>
      <c r="D612">
        <v>502</v>
      </c>
      <c r="E612" s="321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9"/>
        <v>8.0414559386973172E-3</v>
      </c>
      <c r="K612">
        <v>2.2378999999999998</v>
      </c>
      <c r="W612">
        <v>5406.5546531446244</v>
      </c>
      <c r="X612">
        <v>8.0414559386973172E-3</v>
      </c>
      <c r="Z612">
        <v>2009</v>
      </c>
      <c r="AA612">
        <v>502</v>
      </c>
      <c r="AB612">
        <v>4</v>
      </c>
      <c r="AC612">
        <v>7</v>
      </c>
      <c r="AD612">
        <v>102</v>
      </c>
      <c r="AE612">
        <v>0.69732666666666665</v>
      </c>
      <c r="AF612">
        <f t="shared" si="63"/>
        <v>4813.5360000000001</v>
      </c>
      <c r="AG612">
        <f t="shared" si="65"/>
        <v>6.8365359477124184E-3</v>
      </c>
      <c r="AH612" s="35">
        <v>1.7232000000000001</v>
      </c>
      <c r="AI612">
        <v>71.63</v>
      </c>
      <c r="AJ612">
        <f t="shared" si="61"/>
        <v>4.813536</v>
      </c>
    </row>
    <row r="613" spans="3:36">
      <c r="C613">
        <v>2009</v>
      </c>
      <c r="D613">
        <v>502</v>
      </c>
      <c r="E613" s="321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9"/>
        <v>3.8422222222222213E-3</v>
      </c>
      <c r="K613">
        <v>2.2524000000000002</v>
      </c>
      <c r="W613">
        <v>1433.4799458751295</v>
      </c>
      <c r="X613">
        <v>3.8422222222222213E-3</v>
      </c>
      <c r="Z613">
        <v>2009</v>
      </c>
      <c r="AA613">
        <v>502</v>
      </c>
      <c r="AB613">
        <v>4</v>
      </c>
      <c r="AC613">
        <v>8</v>
      </c>
      <c r="AD613" t="s">
        <v>17</v>
      </c>
      <c r="AE613" t="s">
        <v>17</v>
      </c>
      <c r="AF613">
        <f t="shared" si="63"/>
        <v>3308.2559999999999</v>
      </c>
      <c r="AG613" t="s">
        <v>17</v>
      </c>
      <c r="AH613" s="35">
        <v>2.1446999999999998</v>
      </c>
      <c r="AI613">
        <v>49.23</v>
      </c>
      <c r="AJ613">
        <f t="shared" si="61"/>
        <v>3.3082559999999996</v>
      </c>
    </row>
    <row r="614" spans="3:36">
      <c r="C614">
        <v>2009</v>
      </c>
      <c r="D614">
        <v>502</v>
      </c>
      <c r="E614" s="321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9"/>
        <v>3.5980459770114941E-3</v>
      </c>
      <c r="K614">
        <v>2.1339999999999999</v>
      </c>
      <c r="W614">
        <v>1484.7153758633642</v>
      </c>
      <c r="X614">
        <v>3.5980459770114941E-3</v>
      </c>
      <c r="Z614">
        <v>2009</v>
      </c>
      <c r="AA614">
        <v>502</v>
      </c>
      <c r="AB614">
        <v>4</v>
      </c>
      <c r="AC614">
        <v>9</v>
      </c>
      <c r="AD614" t="s">
        <v>17</v>
      </c>
      <c r="AE614" t="s">
        <v>17</v>
      </c>
      <c r="AF614">
        <f t="shared" si="63"/>
        <v>3077.0880000000002</v>
      </c>
      <c r="AG614" t="s">
        <v>17</v>
      </c>
      <c r="AH614" s="35">
        <v>1.7185999999999999</v>
      </c>
      <c r="AI614">
        <v>45.79</v>
      </c>
      <c r="AJ614">
        <f t="shared" si="61"/>
        <v>3.0770880000000003</v>
      </c>
    </row>
    <row r="615" spans="3:36">
      <c r="C615">
        <v>2009</v>
      </c>
      <c r="D615">
        <v>502</v>
      </c>
      <c r="E615" s="321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9"/>
        <v>3.8747126436781609E-3</v>
      </c>
      <c r="K615">
        <v>2.1760999999999999</v>
      </c>
      <c r="W615">
        <v>2015.7007411959814</v>
      </c>
      <c r="X615">
        <v>3.8747126436781609E-3</v>
      </c>
      <c r="Z615">
        <v>2009</v>
      </c>
      <c r="AA615">
        <v>502</v>
      </c>
      <c r="AB615">
        <v>4</v>
      </c>
      <c r="AC615">
        <v>10</v>
      </c>
      <c r="AD615" t="s">
        <v>17</v>
      </c>
      <c r="AE615" t="s">
        <v>17</v>
      </c>
      <c r="AF615">
        <f t="shared" si="63"/>
        <v>3704.7360000000003</v>
      </c>
      <c r="AG615" t="s">
        <v>17</v>
      </c>
      <c r="AH615" s="35">
        <v>1.7003999999999999</v>
      </c>
      <c r="AI615">
        <v>55.13</v>
      </c>
      <c r="AJ615">
        <f t="shared" si="61"/>
        <v>3.7047360000000005</v>
      </c>
    </row>
    <row r="616" spans="3:36">
      <c r="C616">
        <v>2009</v>
      </c>
      <c r="D616">
        <v>502</v>
      </c>
      <c r="E616" s="321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9"/>
        <v>5.692567049808429E-3</v>
      </c>
      <c r="K616">
        <v>2.0903</v>
      </c>
      <c r="W616">
        <v>2840.1253873703081</v>
      </c>
      <c r="X616">
        <v>5.692567049808429E-3</v>
      </c>
      <c r="Z616">
        <v>2009</v>
      </c>
      <c r="AA616">
        <v>502</v>
      </c>
      <c r="AB616">
        <v>4</v>
      </c>
      <c r="AC616">
        <v>11</v>
      </c>
      <c r="AD616" t="s">
        <v>17</v>
      </c>
      <c r="AE616" t="s">
        <v>17</v>
      </c>
      <c r="AF616">
        <f t="shared" si="63"/>
        <v>3048.864</v>
      </c>
      <c r="AG616" t="s">
        <v>17</v>
      </c>
      <c r="AH616" s="35">
        <v>1.7692000000000001</v>
      </c>
      <c r="AI616">
        <v>45.37</v>
      </c>
      <c r="AJ616">
        <f t="shared" si="61"/>
        <v>3.048864</v>
      </c>
    </row>
    <row r="617" spans="3:36">
      <c r="C617">
        <v>2009</v>
      </c>
      <c r="D617">
        <v>502</v>
      </c>
      <c r="E617" s="321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9"/>
        <v>7.3005747126436782E-3</v>
      </c>
      <c r="K617">
        <v>2.1772999999999998</v>
      </c>
      <c r="W617">
        <v>2840.1253873703081</v>
      </c>
      <c r="X617">
        <v>7.3005747126436782E-3</v>
      </c>
      <c r="Z617">
        <v>2009</v>
      </c>
      <c r="AA617">
        <v>502</v>
      </c>
      <c r="AB617">
        <v>4</v>
      </c>
      <c r="AC617">
        <v>12</v>
      </c>
      <c r="AD617" t="s">
        <v>17</v>
      </c>
      <c r="AE617" t="s">
        <v>17</v>
      </c>
      <c r="AF617">
        <f t="shared" si="63"/>
        <v>3446.0160000000005</v>
      </c>
      <c r="AG617" t="s">
        <v>17</v>
      </c>
      <c r="AH617" s="35">
        <v>1.6707000000000001</v>
      </c>
      <c r="AI617">
        <v>51.28</v>
      </c>
      <c r="AJ617">
        <f t="shared" si="61"/>
        <v>3.4460160000000006</v>
      </c>
    </row>
    <row r="618" spans="3:36">
      <c r="C618">
        <v>2009</v>
      </c>
      <c r="D618">
        <v>502</v>
      </c>
      <c r="E618" s="321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9"/>
        <v>8.3478927203065132E-3</v>
      </c>
      <c r="K618">
        <v>2.2911999999999999</v>
      </c>
      <c r="W618">
        <v>3909.8590619731526</v>
      </c>
      <c r="X618">
        <v>8.3478927203065132E-3</v>
      </c>
      <c r="Z618">
        <v>2009</v>
      </c>
      <c r="AA618">
        <v>502</v>
      </c>
      <c r="AB618">
        <v>4</v>
      </c>
      <c r="AC618">
        <v>13</v>
      </c>
      <c r="AD618" t="s">
        <v>17</v>
      </c>
      <c r="AE618" t="s">
        <v>17</v>
      </c>
      <c r="AF618">
        <f t="shared" si="63"/>
        <v>4677.1200000000008</v>
      </c>
      <c r="AG618" t="s">
        <v>17</v>
      </c>
      <c r="AH618" s="35">
        <v>1.8575999999999999</v>
      </c>
      <c r="AI618">
        <v>69.599999999999994</v>
      </c>
      <c r="AJ618">
        <f t="shared" si="61"/>
        <v>4.6771200000000004</v>
      </c>
    </row>
    <row r="619" spans="3:36">
      <c r="C619">
        <v>2009</v>
      </c>
      <c r="D619">
        <v>502</v>
      </c>
      <c r="E619" s="321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9"/>
        <v>8.2703448275862068E-3</v>
      </c>
      <c r="K619">
        <v>2.1675</v>
      </c>
      <c r="W619">
        <v>4819.6760914612069</v>
      </c>
      <c r="X619">
        <v>8.2703448275862068E-3</v>
      </c>
      <c r="Z619">
        <v>2009</v>
      </c>
      <c r="AA619">
        <v>502</v>
      </c>
      <c r="AB619">
        <v>4</v>
      </c>
      <c r="AC619">
        <v>14</v>
      </c>
      <c r="AD619" t="s">
        <v>17</v>
      </c>
      <c r="AE619" t="s">
        <v>17</v>
      </c>
      <c r="AF619">
        <f t="shared" si="63"/>
        <v>3235.0080000000003</v>
      </c>
      <c r="AG619" t="s">
        <v>17</v>
      </c>
      <c r="AH619" s="35">
        <v>1.6899</v>
      </c>
      <c r="AI619">
        <v>48.14</v>
      </c>
      <c r="AJ619">
        <f t="shared" si="61"/>
        <v>3.2350080000000001</v>
      </c>
    </row>
    <row r="620" spans="3:36">
      <c r="C620">
        <v>2009</v>
      </c>
      <c r="D620">
        <v>502</v>
      </c>
      <c r="E620" s="321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9"/>
        <v>3.0330402930402933E-3</v>
      </c>
      <c r="K620">
        <v>1.9814000000000001</v>
      </c>
      <c r="W620">
        <v>1506.4516188886762</v>
      </c>
      <c r="X620">
        <v>3.0330402930402933E-3</v>
      </c>
      <c r="Z620">
        <v>2010</v>
      </c>
      <c r="AA620">
        <v>502</v>
      </c>
      <c r="AB620">
        <v>1</v>
      </c>
      <c r="AC620">
        <v>1</v>
      </c>
      <c r="AD620">
        <v>88</v>
      </c>
      <c r="AE620">
        <v>0.31825500000000001</v>
      </c>
      <c r="AF620">
        <f t="shared" si="63"/>
        <v>676.01374384164933</v>
      </c>
      <c r="AG620">
        <f t="shared" ref="AG620:AG626" si="66">AE620/AD620</f>
        <v>3.6165340909090908E-3</v>
      </c>
      <c r="AH620" s="35">
        <v>2.6562000000000001</v>
      </c>
      <c r="AI620">
        <v>10.059728330976924</v>
      </c>
      <c r="AJ620">
        <f t="shared" si="61"/>
        <v>0.67601374384164936</v>
      </c>
    </row>
    <row r="621" spans="3:36">
      <c r="C621">
        <v>2009</v>
      </c>
      <c r="D621">
        <v>502</v>
      </c>
      <c r="E621" s="321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9"/>
        <v>2.5573626373626376E-3</v>
      </c>
      <c r="K621">
        <v>1.9080999999999999</v>
      </c>
      <c r="W621">
        <v>1407.0859364872506</v>
      </c>
      <c r="X621">
        <v>2.5573626373626376E-3</v>
      </c>
      <c r="Z621">
        <v>2010</v>
      </c>
      <c r="AA621">
        <v>502</v>
      </c>
      <c r="AB621">
        <v>1</v>
      </c>
      <c r="AC621">
        <v>2</v>
      </c>
      <c r="AD621">
        <v>88</v>
      </c>
      <c r="AE621">
        <v>0.27204499999999998</v>
      </c>
      <c r="AF621">
        <f t="shared" si="63"/>
        <v>833.10987976310787</v>
      </c>
      <c r="AG621">
        <f t="shared" si="66"/>
        <v>3.0914204545454543E-3</v>
      </c>
      <c r="AH621" s="35">
        <v>2.3935</v>
      </c>
      <c r="AI621">
        <v>12.39746844885577</v>
      </c>
      <c r="AJ621">
        <f t="shared" si="61"/>
        <v>0.83310987976310791</v>
      </c>
    </row>
    <row r="622" spans="3:36">
      <c r="C622">
        <v>2009</v>
      </c>
      <c r="D622">
        <v>502</v>
      </c>
      <c r="E622" s="321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9"/>
        <v>4.0758608058608058E-3</v>
      </c>
      <c r="K622">
        <v>1.9875</v>
      </c>
      <c r="W622">
        <v>1428.8221795125628</v>
      </c>
      <c r="X622">
        <v>4.0758608058608058E-3</v>
      </c>
      <c r="Z622">
        <v>2010</v>
      </c>
      <c r="AA622">
        <v>502</v>
      </c>
      <c r="AB622">
        <v>1</v>
      </c>
      <c r="AC622">
        <v>3</v>
      </c>
      <c r="AD622">
        <v>88</v>
      </c>
      <c r="AE622">
        <v>0.37862499999999999</v>
      </c>
      <c r="AF622">
        <f t="shared" si="63"/>
        <v>903.13311499487997</v>
      </c>
      <c r="AG622">
        <f t="shared" si="66"/>
        <v>4.3025568181818182E-3</v>
      </c>
      <c r="AH622" s="35">
        <v>2.4459</v>
      </c>
      <c r="AI622">
        <v>13.439480877899998</v>
      </c>
      <c r="AJ622">
        <f t="shared" si="61"/>
        <v>0.90313311499488003</v>
      </c>
    </row>
    <row r="623" spans="3:36">
      <c r="C623">
        <v>2009</v>
      </c>
      <c r="D623">
        <v>502</v>
      </c>
      <c r="E623" s="321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9"/>
        <v>4.0047252747252753E-3</v>
      </c>
      <c r="K623">
        <v>2.1248</v>
      </c>
      <c r="W623">
        <v>2380.5591062637154</v>
      </c>
      <c r="X623">
        <v>4.0047252747252753E-3</v>
      </c>
      <c r="Z623">
        <v>2010</v>
      </c>
      <c r="AA623">
        <v>502</v>
      </c>
      <c r="AB623">
        <v>1</v>
      </c>
      <c r="AC623">
        <v>4</v>
      </c>
      <c r="AD623">
        <v>88</v>
      </c>
      <c r="AE623">
        <v>0.41994999999999999</v>
      </c>
      <c r="AF623">
        <f t="shared" si="63"/>
        <v>965.12998422455985</v>
      </c>
      <c r="AG623">
        <f t="shared" si="66"/>
        <v>4.7721590909090908E-3</v>
      </c>
      <c r="AH623" s="35">
        <v>2.4256000000000002</v>
      </c>
      <c r="AI623">
        <v>14.362053336674997</v>
      </c>
      <c r="AJ623">
        <f t="shared" si="61"/>
        <v>0.96512998422455987</v>
      </c>
    </row>
    <row r="624" spans="3:36">
      <c r="C624">
        <v>2009</v>
      </c>
      <c r="D624">
        <v>502</v>
      </c>
      <c r="E624" s="321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9"/>
        <v>5.0576190476190478E-3</v>
      </c>
      <c r="K624">
        <v>2.3026</v>
      </c>
      <c r="W624">
        <v>2416.2686483767275</v>
      </c>
      <c r="X624">
        <v>5.0576190476190478E-3</v>
      </c>
      <c r="Z624">
        <v>2010</v>
      </c>
      <c r="AA624">
        <v>502</v>
      </c>
      <c r="AB624">
        <v>1</v>
      </c>
      <c r="AC624">
        <v>5</v>
      </c>
      <c r="AD624">
        <v>88</v>
      </c>
      <c r="AE624">
        <v>0.55407499999999998</v>
      </c>
      <c r="AF624">
        <f t="shared" si="63"/>
        <v>1546.4216309956616</v>
      </c>
      <c r="AG624">
        <f t="shared" si="66"/>
        <v>6.2963068181818181E-3</v>
      </c>
      <c r="AH624" s="35">
        <v>2.5291999999999999</v>
      </c>
      <c r="AI624">
        <v>23.012226651721154</v>
      </c>
      <c r="AJ624">
        <f t="shared" si="61"/>
        <v>1.5464216309956615</v>
      </c>
    </row>
    <row r="625" spans="3:36">
      <c r="C625">
        <v>2009</v>
      </c>
      <c r="D625">
        <v>502</v>
      </c>
      <c r="E625" s="321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9"/>
        <v>5.490549450549451E-3</v>
      </c>
      <c r="K625">
        <v>2.3347000000000002</v>
      </c>
      <c r="W625">
        <v>3113.3810139742277</v>
      </c>
      <c r="X625">
        <v>5.490549450549451E-3</v>
      </c>
      <c r="Z625">
        <v>2010</v>
      </c>
      <c r="AA625">
        <v>502</v>
      </c>
      <c r="AB625">
        <v>1</v>
      </c>
      <c r="AC625">
        <v>6</v>
      </c>
      <c r="AD625">
        <v>88</v>
      </c>
      <c r="AE625">
        <v>0.62154500000000001</v>
      </c>
      <c r="AF625">
        <f t="shared" si="63"/>
        <v>1704.1394110739814</v>
      </c>
      <c r="AG625">
        <f t="shared" si="66"/>
        <v>7.0630113636363642E-3</v>
      </c>
      <c r="AH625" s="35">
        <v>2.5183</v>
      </c>
      <c r="AI625">
        <v>25.359217426696148</v>
      </c>
      <c r="AJ625">
        <f t="shared" si="61"/>
        <v>1.7041394110739814</v>
      </c>
    </row>
    <row r="626" spans="3:36">
      <c r="C626">
        <v>2009</v>
      </c>
      <c r="D626">
        <v>502</v>
      </c>
      <c r="E626" s="321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9"/>
        <v>6.2849450549450556E-3</v>
      </c>
      <c r="K626">
        <v>2.3921000000000001</v>
      </c>
      <c r="W626">
        <v>4195.5353988772522</v>
      </c>
      <c r="X626">
        <v>6.2849450549450556E-3</v>
      </c>
      <c r="Z626">
        <v>2010</v>
      </c>
      <c r="AA626">
        <v>502</v>
      </c>
      <c r="AB626">
        <v>1</v>
      </c>
      <c r="AC626">
        <v>7</v>
      </c>
      <c r="AD626">
        <v>88</v>
      </c>
      <c r="AE626">
        <v>0.73262000000000005</v>
      </c>
      <c r="AF626">
        <f t="shared" si="63"/>
        <v>2092.3048446513235</v>
      </c>
      <c r="AG626">
        <f t="shared" si="66"/>
        <v>8.3252272727272741E-3</v>
      </c>
      <c r="AH626" s="35">
        <v>2.5362</v>
      </c>
      <c r="AI626">
        <v>31.135488759692308</v>
      </c>
      <c r="AJ626">
        <f t="shared" si="61"/>
        <v>2.0923048446513235</v>
      </c>
    </row>
    <row r="627" spans="3:36">
      <c r="C627">
        <v>2009</v>
      </c>
      <c r="D627">
        <v>502</v>
      </c>
      <c r="E627" s="321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9"/>
        <v>3.15014652014652E-3</v>
      </c>
      <c r="K627">
        <v>2.403</v>
      </c>
      <c r="W627">
        <v>1607.3698900776242</v>
      </c>
      <c r="X627">
        <v>3.15014652014652E-3</v>
      </c>
      <c r="Z627">
        <v>2010</v>
      </c>
      <c r="AA627">
        <v>502</v>
      </c>
      <c r="AB627">
        <v>1</v>
      </c>
      <c r="AC627">
        <v>8</v>
      </c>
      <c r="AD627" t="s">
        <v>17</v>
      </c>
      <c r="AE627" t="s">
        <v>17</v>
      </c>
      <c r="AF627">
        <f t="shared" si="63"/>
        <v>1186.8016437744925</v>
      </c>
      <c r="AG627" t="s">
        <v>17</v>
      </c>
      <c r="AH627" s="35">
        <v>2.5998999999999999</v>
      </c>
      <c r="AI627">
        <v>17.660738746644235</v>
      </c>
      <c r="AJ627">
        <f t="shared" si="61"/>
        <v>1.1868016437744926</v>
      </c>
    </row>
    <row r="628" spans="3:36">
      <c r="C628">
        <v>2009</v>
      </c>
      <c r="D628">
        <v>502</v>
      </c>
      <c r="E628" s="321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7">H628/G628</f>
        <v>3.461904761904762E-3</v>
      </c>
      <c r="K628">
        <v>2.2553000000000001</v>
      </c>
      <c r="W628">
        <v>1546.8189273642552</v>
      </c>
      <c r="X628">
        <v>3.461904761904762E-3</v>
      </c>
      <c r="Z628">
        <v>2010</v>
      </c>
      <c r="AA628">
        <v>502</v>
      </c>
      <c r="AB628">
        <v>1</v>
      </c>
      <c r="AC628">
        <v>9</v>
      </c>
      <c r="AD628" t="s">
        <v>17</v>
      </c>
      <c r="AE628" t="s">
        <v>17</v>
      </c>
      <c r="AF628">
        <f t="shared" si="63"/>
        <v>1387.35529821504</v>
      </c>
      <c r="AG628" t="s">
        <v>17</v>
      </c>
      <c r="AH628" s="35">
        <v>2.5158999999999998</v>
      </c>
      <c r="AI628">
        <v>20.645168128199998</v>
      </c>
      <c r="AJ628">
        <f t="shared" si="61"/>
        <v>1.3873552982150399</v>
      </c>
    </row>
    <row r="629" spans="3:36">
      <c r="C629">
        <v>2009</v>
      </c>
      <c r="D629">
        <v>502</v>
      </c>
      <c r="E629" s="321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7"/>
        <v>4.4832600732600736E-3</v>
      </c>
      <c r="K629">
        <v>2.2157</v>
      </c>
      <c r="W629">
        <v>2340.1917977881362</v>
      </c>
      <c r="X629">
        <v>4.4832600732600736E-3</v>
      </c>
      <c r="Z629">
        <v>2010</v>
      </c>
      <c r="AA629">
        <v>502</v>
      </c>
      <c r="AB629">
        <v>1</v>
      </c>
      <c r="AC629">
        <v>10</v>
      </c>
      <c r="AD629" t="s">
        <v>17</v>
      </c>
      <c r="AE629" t="s">
        <v>17</v>
      </c>
      <c r="AF629">
        <f t="shared" si="63"/>
        <v>1416.5754352382771</v>
      </c>
      <c r="AG629" t="s">
        <v>17</v>
      </c>
      <c r="AH629" s="35">
        <v>2.4243000000000001</v>
      </c>
      <c r="AI629">
        <v>21.079991595807694</v>
      </c>
      <c r="AJ629">
        <f t="shared" si="61"/>
        <v>1.4165754352382771</v>
      </c>
    </row>
    <row r="630" spans="3:36">
      <c r="C630">
        <v>2009</v>
      </c>
      <c r="D630">
        <v>502</v>
      </c>
      <c r="E630" s="321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7"/>
        <v>3.745750915750916E-3</v>
      </c>
      <c r="K630">
        <v>2.3268</v>
      </c>
      <c r="W630">
        <v>2052.9628720965156</v>
      </c>
      <c r="X630">
        <v>3.745750915750916E-3</v>
      </c>
      <c r="Z630">
        <v>2010</v>
      </c>
      <c r="AA630">
        <v>502</v>
      </c>
      <c r="AB630">
        <v>1</v>
      </c>
      <c r="AC630">
        <v>11</v>
      </c>
      <c r="AD630" t="s">
        <v>17</v>
      </c>
      <c r="AE630" t="s">
        <v>17</v>
      </c>
      <c r="AF630">
        <f t="shared" si="63"/>
        <v>1483.8744375058156</v>
      </c>
      <c r="AG630" t="s">
        <v>17</v>
      </c>
      <c r="AH630" s="35">
        <v>2.6730999999999998</v>
      </c>
      <c r="AI630">
        <v>22.081464843836542</v>
      </c>
      <c r="AJ630">
        <f t="shared" si="61"/>
        <v>1.4838744375058157</v>
      </c>
    </row>
    <row r="631" spans="3:36">
      <c r="C631">
        <v>2009</v>
      </c>
      <c r="D631">
        <v>502</v>
      </c>
      <c r="E631" s="321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7"/>
        <v>6.127545787545788E-3</v>
      </c>
      <c r="K631">
        <v>2.1606999999999998</v>
      </c>
      <c r="W631">
        <v>2944.1488361342999</v>
      </c>
      <c r="X631">
        <v>6.127545787545788E-3</v>
      </c>
      <c r="Z631">
        <v>2010</v>
      </c>
      <c r="AA631">
        <v>502</v>
      </c>
      <c r="AB631">
        <v>1</v>
      </c>
      <c r="AC631">
        <v>12</v>
      </c>
      <c r="AD631" t="s">
        <v>17</v>
      </c>
      <c r="AE631" t="s">
        <v>17</v>
      </c>
      <c r="AF631">
        <f t="shared" si="63"/>
        <v>1547.4575914885665</v>
      </c>
      <c r="AG631" t="s">
        <v>17</v>
      </c>
      <c r="AH631" s="35">
        <v>2.42</v>
      </c>
      <c r="AI631">
        <v>23.027642730484619</v>
      </c>
      <c r="AJ631">
        <f t="shared" si="61"/>
        <v>1.5474575914885667</v>
      </c>
    </row>
    <row r="632" spans="3:36">
      <c r="C632">
        <v>2009</v>
      </c>
      <c r="D632">
        <v>502</v>
      </c>
      <c r="E632" s="321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7"/>
        <v>7.1714285714285725E-3</v>
      </c>
      <c r="K632">
        <v>2.3711000000000002</v>
      </c>
      <c r="W632">
        <v>4209.5086979649532</v>
      </c>
      <c r="X632">
        <v>7.1714285714285725E-3</v>
      </c>
      <c r="Z632">
        <v>2010</v>
      </c>
      <c r="AA632">
        <v>502</v>
      </c>
      <c r="AB632">
        <v>1</v>
      </c>
      <c r="AC632">
        <v>13</v>
      </c>
      <c r="AD632" t="s">
        <v>17</v>
      </c>
      <c r="AE632" t="s">
        <v>17</v>
      </c>
      <c r="AF632">
        <f t="shared" si="63"/>
        <v>1840.5311053042522</v>
      </c>
      <c r="AG632" t="s">
        <v>17</v>
      </c>
      <c r="AH632" s="35">
        <v>2.8290999999999999</v>
      </c>
      <c r="AI632">
        <v>27.388855733694228</v>
      </c>
      <c r="AJ632">
        <f t="shared" si="61"/>
        <v>1.8405311053042521</v>
      </c>
    </row>
    <row r="633" spans="3:36">
      <c r="C633">
        <v>2009</v>
      </c>
      <c r="D633">
        <v>502</v>
      </c>
      <c r="E633" s="321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7"/>
        <v>7.9626373626373627E-3</v>
      </c>
      <c r="K633">
        <v>2.1116999999999999</v>
      </c>
      <c r="W633">
        <v>5234.2172977296514</v>
      </c>
      <c r="X633">
        <v>7.9626373626373627E-3</v>
      </c>
      <c r="Z633">
        <v>2010</v>
      </c>
      <c r="AA633">
        <v>502</v>
      </c>
      <c r="AB633">
        <v>1</v>
      </c>
      <c r="AC633">
        <v>14</v>
      </c>
      <c r="AD633" t="s">
        <v>17</v>
      </c>
      <c r="AE633" t="s">
        <v>17</v>
      </c>
      <c r="AF633">
        <f t="shared" si="63"/>
        <v>1071.3295917622524</v>
      </c>
      <c r="AG633" t="s">
        <v>17</v>
      </c>
      <c r="AH633" s="35">
        <v>2.3738999999999999</v>
      </c>
      <c r="AI633">
        <v>15.94240463931923</v>
      </c>
      <c r="AJ633">
        <f t="shared" si="61"/>
        <v>1.0713295917622525</v>
      </c>
    </row>
    <row r="634" spans="3:36">
      <c r="C634">
        <v>2009</v>
      </c>
      <c r="D634">
        <v>502</v>
      </c>
      <c r="E634" s="321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7"/>
        <v>3.3903663003663001E-3</v>
      </c>
      <c r="K634">
        <v>1.9313</v>
      </c>
      <c r="W634">
        <v>1770.3917127674622</v>
      </c>
      <c r="X634">
        <v>3.3903663003663001E-3</v>
      </c>
      <c r="Z634">
        <v>2010</v>
      </c>
      <c r="AA634">
        <v>502</v>
      </c>
      <c r="AB634">
        <v>2</v>
      </c>
      <c r="AC634">
        <v>1</v>
      </c>
      <c r="AD634">
        <v>88</v>
      </c>
      <c r="AE634">
        <v>0.30938500000000002</v>
      </c>
      <c r="AF634">
        <f>AJ634*1000</f>
        <v>815.59078058303999</v>
      </c>
      <c r="AG634">
        <f t="shared" ref="AG634:AG640" si="68">AE634/AD634</f>
        <v>3.5157386363636367E-3</v>
      </c>
      <c r="AH634" s="35">
        <v>2.4994999999999998</v>
      </c>
      <c r="AI634">
        <v>12.136767568199998</v>
      </c>
      <c r="AJ634">
        <f t="shared" si="61"/>
        <v>0.81559078058304002</v>
      </c>
    </row>
    <row r="635" spans="3:36">
      <c r="C635">
        <v>2009</v>
      </c>
      <c r="D635">
        <v>502</v>
      </c>
      <c r="E635" s="321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7"/>
        <v>3.5059706959706962E-3</v>
      </c>
      <c r="K635">
        <v>1.9527000000000001</v>
      </c>
      <c r="W635">
        <v>1789.0227782177294</v>
      </c>
      <c r="X635">
        <v>3.5059706959706962E-3</v>
      </c>
      <c r="Z635">
        <v>2010</v>
      </c>
      <c r="AA635">
        <v>502</v>
      </c>
      <c r="AB635">
        <v>2</v>
      </c>
      <c r="AC635">
        <v>2</v>
      </c>
      <c r="AD635">
        <v>88</v>
      </c>
      <c r="AE635">
        <v>0.33396500000000001</v>
      </c>
      <c r="AF635">
        <f t="shared" ref="AF635:AF675" si="69">AJ635*1000</f>
        <v>641.66643725184008</v>
      </c>
      <c r="AG635">
        <f t="shared" si="68"/>
        <v>3.7950568181818185E-3</v>
      </c>
      <c r="AH635" s="35">
        <v>2.3832</v>
      </c>
      <c r="AI635">
        <v>9.5486076971999996</v>
      </c>
      <c r="AJ635">
        <f t="shared" si="61"/>
        <v>0.64166643725184003</v>
      </c>
    </row>
    <row r="636" spans="3:36">
      <c r="C636">
        <v>2009</v>
      </c>
      <c r="D636">
        <v>502</v>
      </c>
      <c r="E636" s="321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7"/>
        <v>4.8609523809523807E-3</v>
      </c>
      <c r="K636">
        <v>2.0552000000000001</v>
      </c>
      <c r="W636">
        <v>2194.2484517610428</v>
      </c>
      <c r="X636">
        <v>4.8609523809523807E-3</v>
      </c>
      <c r="Z636">
        <v>2010</v>
      </c>
      <c r="AA636">
        <v>502</v>
      </c>
      <c r="AB636">
        <v>2</v>
      </c>
      <c r="AC636">
        <v>3</v>
      </c>
      <c r="AD636">
        <v>88</v>
      </c>
      <c r="AE636">
        <v>0.323965</v>
      </c>
      <c r="AF636">
        <f t="shared" si="69"/>
        <v>1008.3961881484615</v>
      </c>
      <c r="AG636">
        <f t="shared" si="68"/>
        <v>3.6814204545454546E-3</v>
      </c>
      <c r="AH636" s="35">
        <v>2.4691000000000001</v>
      </c>
      <c r="AI636">
        <v>15.005895656971154</v>
      </c>
      <c r="AJ636">
        <f t="shared" ref="AJ636:AJ675" si="70">AI636*60*1.12/1000</f>
        <v>1.0083961881484615</v>
      </c>
    </row>
    <row r="637" spans="3:36">
      <c r="C637">
        <v>2009</v>
      </c>
      <c r="D637">
        <v>502</v>
      </c>
      <c r="E637" s="321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7"/>
        <v>5.5861904761904755E-3</v>
      </c>
      <c r="K637">
        <v>1.9116</v>
      </c>
      <c r="W637">
        <v>2871.177163120753</v>
      </c>
      <c r="X637">
        <v>5.5861904761904755E-3</v>
      </c>
      <c r="Z637">
        <v>2010</v>
      </c>
      <c r="AA637">
        <v>502</v>
      </c>
      <c r="AB637">
        <v>2</v>
      </c>
      <c r="AC637">
        <v>4</v>
      </c>
      <c r="AD637">
        <v>88</v>
      </c>
      <c r="AE637">
        <v>0.46675999999999995</v>
      </c>
      <c r="AF637">
        <f t="shared" si="69"/>
        <v>1584.5567857854646</v>
      </c>
      <c r="AG637">
        <f t="shared" si="68"/>
        <v>5.3040909090909085E-3</v>
      </c>
      <c r="AH637" s="35">
        <v>2.6133000000000002</v>
      </c>
      <c r="AI637">
        <v>23.579714074188459</v>
      </c>
      <c r="AJ637">
        <f t="shared" si="70"/>
        <v>1.5845567857854645</v>
      </c>
    </row>
    <row r="638" spans="3:36">
      <c r="C638">
        <v>2009</v>
      </c>
      <c r="D638">
        <v>502</v>
      </c>
      <c r="E638" s="321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7"/>
        <v>6.896703296703297E-3</v>
      </c>
      <c r="K638">
        <v>2.1084000000000001</v>
      </c>
      <c r="W638">
        <v>3509.2911547924077</v>
      </c>
      <c r="X638">
        <v>6.896703296703297E-3</v>
      </c>
      <c r="Z638">
        <v>2010</v>
      </c>
      <c r="AA638">
        <v>502</v>
      </c>
      <c r="AB638">
        <v>2</v>
      </c>
      <c r="AC638">
        <v>5</v>
      </c>
      <c r="AD638">
        <v>88</v>
      </c>
      <c r="AE638">
        <v>0.57363500000000001</v>
      </c>
      <c r="AF638">
        <f t="shared" si="69"/>
        <v>1382.7229569526157</v>
      </c>
      <c r="AG638">
        <f t="shared" si="68"/>
        <v>6.5185795454545453E-3</v>
      </c>
      <c r="AH638" s="35">
        <v>2.3788999999999998</v>
      </c>
      <c r="AI638">
        <v>20.57623447846154</v>
      </c>
      <c r="AJ638">
        <f t="shared" si="70"/>
        <v>1.3827229569526158</v>
      </c>
    </row>
    <row r="639" spans="3:36">
      <c r="C639">
        <v>2009</v>
      </c>
      <c r="D639">
        <v>502</v>
      </c>
      <c r="E639" s="321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7"/>
        <v>6.7730769230769242E-3</v>
      </c>
      <c r="K639">
        <v>2.1913</v>
      </c>
      <c r="W639">
        <v>4181.5620997895503</v>
      </c>
      <c r="X639">
        <v>6.7730769230769242E-3</v>
      </c>
      <c r="Z639">
        <v>2010</v>
      </c>
      <c r="AA639">
        <v>502</v>
      </c>
      <c r="AB639">
        <v>2</v>
      </c>
      <c r="AC639">
        <v>6</v>
      </c>
      <c r="AD639">
        <v>88</v>
      </c>
      <c r="AE639">
        <v>0.72598000000000007</v>
      </c>
      <c r="AF639">
        <f t="shared" si="69"/>
        <v>2064.9152048732308</v>
      </c>
      <c r="AG639">
        <f t="shared" si="68"/>
        <v>8.2497727272727289E-3</v>
      </c>
      <c r="AH639" s="35">
        <v>2.4975999999999998</v>
      </c>
      <c r="AI639">
        <v>30.727904834423075</v>
      </c>
      <c r="AJ639">
        <f t="shared" si="70"/>
        <v>2.0649152048732309</v>
      </c>
    </row>
    <row r="640" spans="3:36">
      <c r="C640">
        <v>2009</v>
      </c>
      <c r="D640">
        <v>502</v>
      </c>
      <c r="E640" s="321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7"/>
        <v>7.7598168498168498E-3</v>
      </c>
      <c r="K640">
        <v>2.2599999999999998</v>
      </c>
      <c r="W640">
        <v>5406.5546531446244</v>
      </c>
      <c r="X640">
        <v>7.7598168498168498E-3</v>
      </c>
      <c r="Z640">
        <v>2010</v>
      </c>
      <c r="AA640">
        <v>502</v>
      </c>
      <c r="AB640">
        <v>2</v>
      </c>
      <c r="AC640">
        <v>7</v>
      </c>
      <c r="AD640">
        <v>88</v>
      </c>
      <c r="AE640">
        <v>0.75021000000000004</v>
      </c>
      <c r="AF640">
        <f t="shared" si="69"/>
        <v>2012.5901768592737</v>
      </c>
      <c r="AG640">
        <f t="shared" si="68"/>
        <v>8.5251136363636362E-3</v>
      </c>
      <c r="AH640" s="35">
        <v>2.5152999999999999</v>
      </c>
      <c r="AI640">
        <v>29.949258584215382</v>
      </c>
      <c r="AJ640">
        <f t="shared" si="70"/>
        <v>2.0125901768592738</v>
      </c>
    </row>
    <row r="641" spans="3:36">
      <c r="C641">
        <v>2009</v>
      </c>
      <c r="D641">
        <v>502</v>
      </c>
      <c r="E641" s="321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7"/>
        <v>3.6143956043956042E-3</v>
      </c>
      <c r="K641">
        <v>2.1880999999999999</v>
      </c>
      <c r="W641">
        <v>1433.4799458751295</v>
      </c>
      <c r="X641">
        <v>3.6143956043956042E-3</v>
      </c>
      <c r="Z641">
        <v>2010</v>
      </c>
      <c r="AA641">
        <v>502</v>
      </c>
      <c r="AB641">
        <v>2</v>
      </c>
      <c r="AC641">
        <v>8</v>
      </c>
      <c r="AD641" t="s">
        <v>17</v>
      </c>
      <c r="AE641" t="s">
        <v>17</v>
      </c>
      <c r="AF641">
        <f t="shared" si="69"/>
        <v>1922.8809792248867</v>
      </c>
      <c r="AG641" t="s">
        <v>17</v>
      </c>
      <c r="AH641" s="35">
        <v>2.7562000000000002</v>
      </c>
      <c r="AI641">
        <v>28.614300286084621</v>
      </c>
      <c r="AJ641">
        <f t="shared" si="70"/>
        <v>1.9228809792248867</v>
      </c>
    </row>
    <row r="642" spans="3:36">
      <c r="C642">
        <v>2009</v>
      </c>
      <c r="D642">
        <v>502</v>
      </c>
      <c r="E642" s="321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7"/>
        <v>3.3998901098901101E-3</v>
      </c>
      <c r="K642">
        <v>2.0804999999999998</v>
      </c>
      <c r="W642">
        <v>1484.7153758633642</v>
      </c>
      <c r="X642">
        <v>3.3998901098901101E-3</v>
      </c>
      <c r="Z642">
        <v>2010</v>
      </c>
      <c r="AA642">
        <v>502</v>
      </c>
      <c r="AB642">
        <v>2</v>
      </c>
      <c r="AC642">
        <v>9</v>
      </c>
      <c r="AD642" t="s">
        <v>17</v>
      </c>
      <c r="AE642" t="s">
        <v>17</v>
      </c>
      <c r="AF642">
        <f t="shared" si="69"/>
        <v>1804.4418011217231</v>
      </c>
      <c r="AG642" t="s">
        <v>17</v>
      </c>
      <c r="AH642" s="35">
        <v>2.6551</v>
      </c>
      <c r="AI642">
        <v>26.851812516692306</v>
      </c>
      <c r="AJ642">
        <f t="shared" si="70"/>
        <v>1.8044418011217231</v>
      </c>
    </row>
    <row r="643" spans="3:36">
      <c r="C643">
        <v>2009</v>
      </c>
      <c r="D643">
        <v>502</v>
      </c>
      <c r="E643" s="321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7"/>
        <v>3.5104029304029302E-3</v>
      </c>
      <c r="K643">
        <v>2.1473</v>
      </c>
      <c r="W643">
        <v>2015.7007411959814</v>
      </c>
      <c r="X643">
        <v>3.5104029304029302E-3</v>
      </c>
      <c r="Z643">
        <v>2010</v>
      </c>
      <c r="AA643">
        <v>502</v>
      </c>
      <c r="AB643">
        <v>2</v>
      </c>
      <c r="AC643">
        <v>10</v>
      </c>
      <c r="AD643" t="s">
        <v>17</v>
      </c>
      <c r="AE643" t="s">
        <v>17</v>
      </c>
      <c r="AF643">
        <f t="shared" si="69"/>
        <v>1644.3754503166526</v>
      </c>
      <c r="AG643" t="s">
        <v>17</v>
      </c>
      <c r="AH643" s="35">
        <v>2.5070000000000001</v>
      </c>
      <c r="AI643">
        <v>24.469872772569236</v>
      </c>
      <c r="AJ643">
        <f t="shared" si="70"/>
        <v>1.6443754503166526</v>
      </c>
    </row>
    <row r="644" spans="3:36">
      <c r="C644">
        <v>2009</v>
      </c>
      <c r="D644">
        <v>502</v>
      </c>
      <c r="E644" s="321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7"/>
        <v>5.4288278388278386E-3</v>
      </c>
      <c r="K644">
        <v>2.0093000000000001</v>
      </c>
      <c r="W644">
        <v>2840.1253873703081</v>
      </c>
      <c r="X644">
        <v>5.4288278388278386E-3</v>
      </c>
      <c r="Z644">
        <v>2010</v>
      </c>
      <c r="AA644">
        <v>502</v>
      </c>
      <c r="AB644">
        <v>2</v>
      </c>
      <c r="AC644">
        <v>11</v>
      </c>
      <c r="AD644" t="s">
        <v>17</v>
      </c>
      <c r="AE644" t="s">
        <v>17</v>
      </c>
      <c r="AF644">
        <f t="shared" si="69"/>
        <v>1532.9316901852803</v>
      </c>
      <c r="AG644" t="s">
        <v>17</v>
      </c>
      <c r="AH644" s="35">
        <v>2.5234000000000001</v>
      </c>
      <c r="AI644">
        <v>22.811483484900002</v>
      </c>
      <c r="AJ644">
        <f t="shared" si="70"/>
        <v>1.5329316901852803</v>
      </c>
    </row>
    <row r="645" spans="3:36">
      <c r="C645">
        <v>2009</v>
      </c>
      <c r="D645">
        <v>502</v>
      </c>
      <c r="E645" s="321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7"/>
        <v>6.9662271062271063E-3</v>
      </c>
      <c r="K645">
        <v>2.1526000000000001</v>
      </c>
      <c r="W645">
        <v>2840.1253873703081</v>
      </c>
      <c r="X645">
        <v>6.9662271062271063E-3</v>
      </c>
      <c r="Z645">
        <v>2010</v>
      </c>
      <c r="AA645">
        <v>502</v>
      </c>
      <c r="AB645">
        <v>2</v>
      </c>
      <c r="AC645">
        <v>12</v>
      </c>
      <c r="AD645" t="s">
        <v>17</v>
      </c>
      <c r="AE645" t="s">
        <v>17</v>
      </c>
      <c r="AF645">
        <f t="shared" si="69"/>
        <v>1766.2669000099206</v>
      </c>
      <c r="AG645" t="s">
        <v>17</v>
      </c>
      <c r="AH645" s="35">
        <v>2.4258000000000002</v>
      </c>
      <c r="AI645">
        <v>26.283733631100006</v>
      </c>
      <c r="AJ645">
        <f t="shared" si="70"/>
        <v>1.7662669000099207</v>
      </c>
    </row>
    <row r="646" spans="3:36">
      <c r="C646">
        <v>2009</v>
      </c>
      <c r="D646">
        <v>502</v>
      </c>
      <c r="E646" s="321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7"/>
        <v>7.8907692307692307E-3</v>
      </c>
      <c r="K646">
        <v>2.2888000000000002</v>
      </c>
      <c r="W646">
        <v>3909.8590619731526</v>
      </c>
      <c r="X646">
        <v>7.8907692307692307E-3</v>
      </c>
      <c r="Z646">
        <v>2010</v>
      </c>
      <c r="AA646">
        <v>502</v>
      </c>
      <c r="AB646">
        <v>2</v>
      </c>
      <c r="AC646">
        <v>13</v>
      </c>
      <c r="AD646" t="s">
        <v>17</v>
      </c>
      <c r="AE646" t="s">
        <v>17</v>
      </c>
      <c r="AF646">
        <f t="shared" si="69"/>
        <v>2102.7324156854397</v>
      </c>
      <c r="AG646" t="s">
        <v>17</v>
      </c>
      <c r="AH646" s="35">
        <v>2.4022999999999999</v>
      </c>
      <c r="AI646">
        <v>31.290660947699998</v>
      </c>
      <c r="AJ646">
        <f t="shared" si="70"/>
        <v>2.1027324156854399</v>
      </c>
    </row>
    <row r="647" spans="3:36">
      <c r="C647">
        <v>2009</v>
      </c>
      <c r="D647">
        <v>502</v>
      </c>
      <c r="E647" s="321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7"/>
        <v>7.530695970695972E-3</v>
      </c>
      <c r="K647">
        <v>2.056</v>
      </c>
      <c r="W647">
        <v>4819.6760914612069</v>
      </c>
      <c r="X647">
        <v>7.530695970695972E-3</v>
      </c>
      <c r="Z647">
        <v>2010</v>
      </c>
      <c r="AA647">
        <v>502</v>
      </c>
      <c r="AB647">
        <v>2</v>
      </c>
      <c r="AC647">
        <v>14</v>
      </c>
      <c r="AD647" t="s">
        <v>17</v>
      </c>
      <c r="AE647" t="s">
        <v>17</v>
      </c>
      <c r="AF647">
        <f t="shared" si="69"/>
        <v>1831.3160411913234</v>
      </c>
      <c r="AG647" t="s">
        <v>17</v>
      </c>
      <c r="AH647" s="35">
        <v>2.7111999999999998</v>
      </c>
      <c r="AI647">
        <v>27.25172680344231</v>
      </c>
      <c r="AJ647">
        <f t="shared" si="70"/>
        <v>1.8313160411913234</v>
      </c>
    </row>
    <row r="648" spans="3:36">
      <c r="C648">
        <v>2009</v>
      </c>
      <c r="D648">
        <v>502</v>
      </c>
      <c r="E648" s="321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7"/>
        <v>2.7770567375886525E-3</v>
      </c>
      <c r="K648">
        <v>2.1013000000000002</v>
      </c>
      <c r="W648">
        <v>1506.4516188886762</v>
      </c>
      <c r="X648">
        <v>2.7770567375886525E-3</v>
      </c>
      <c r="Z648">
        <v>2010</v>
      </c>
      <c r="AA648">
        <v>502</v>
      </c>
      <c r="AB648">
        <v>3</v>
      </c>
      <c r="AC648">
        <v>1</v>
      </c>
      <c r="AD648">
        <v>88</v>
      </c>
      <c r="AE648">
        <v>0.36150500000000002</v>
      </c>
      <c r="AF648">
        <f t="shared" si="69"/>
        <v>1244.0980542087138</v>
      </c>
      <c r="AG648">
        <f t="shared" ref="AG648:AG654" si="71">AE648/AD648</f>
        <v>4.108011363636364E-3</v>
      </c>
      <c r="AH648" s="35">
        <v>2.4739</v>
      </c>
      <c r="AI648">
        <v>18.513363901915383</v>
      </c>
      <c r="AJ648">
        <f t="shared" si="70"/>
        <v>1.2440980542087139</v>
      </c>
    </row>
    <row r="649" spans="3:36">
      <c r="C649">
        <v>2009</v>
      </c>
      <c r="D649">
        <v>502</v>
      </c>
      <c r="E649" s="321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7"/>
        <v>2.2790780141843975E-3</v>
      </c>
      <c r="K649">
        <v>2.0870000000000002</v>
      </c>
      <c r="W649">
        <v>1407.0859364872506</v>
      </c>
      <c r="X649">
        <v>2.2790780141843975E-3</v>
      </c>
      <c r="Z649">
        <v>2010</v>
      </c>
      <c r="AA649">
        <v>502</v>
      </c>
      <c r="AB649">
        <v>3</v>
      </c>
      <c r="AC649">
        <v>2</v>
      </c>
      <c r="AD649">
        <v>88</v>
      </c>
      <c r="AE649">
        <v>0.35816999999999999</v>
      </c>
      <c r="AF649">
        <f t="shared" si="69"/>
        <v>1020.6044122811815</v>
      </c>
      <c r="AG649">
        <f t="shared" si="71"/>
        <v>4.0701136363636365E-3</v>
      </c>
      <c r="AH649" s="35">
        <v>2.3435000000000001</v>
      </c>
      <c r="AI649">
        <v>15.187565658946152</v>
      </c>
      <c r="AJ649">
        <f t="shared" si="70"/>
        <v>1.0206044122811815</v>
      </c>
    </row>
    <row r="650" spans="3:36">
      <c r="C650">
        <v>2009</v>
      </c>
      <c r="D650">
        <v>502</v>
      </c>
      <c r="E650" s="321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7"/>
        <v>3.7058510638297865E-3</v>
      </c>
      <c r="K650">
        <v>2.0314000000000001</v>
      </c>
      <c r="W650">
        <v>1428.8221795125628</v>
      </c>
      <c r="X650">
        <v>3.7058510638297865E-3</v>
      </c>
      <c r="Z650">
        <v>2010</v>
      </c>
      <c r="AA650">
        <v>502</v>
      </c>
      <c r="AB650">
        <v>3</v>
      </c>
      <c r="AC650">
        <v>3</v>
      </c>
      <c r="AD650">
        <v>88</v>
      </c>
      <c r="AE650">
        <v>0.420765</v>
      </c>
      <c r="AF650">
        <f t="shared" si="69"/>
        <v>985.81110361698484</v>
      </c>
      <c r="AG650">
        <f t="shared" si="71"/>
        <v>4.7814204545454549E-3</v>
      </c>
      <c r="AH650" s="35">
        <v>2.2968999999999999</v>
      </c>
      <c r="AI650">
        <v>14.669808089538463</v>
      </c>
      <c r="AJ650">
        <f t="shared" si="70"/>
        <v>0.98581110361698487</v>
      </c>
    </row>
    <row r="651" spans="3:36">
      <c r="C651">
        <v>2009</v>
      </c>
      <c r="D651">
        <v>502</v>
      </c>
      <c r="E651" s="321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7"/>
        <v>3.4869858156028367E-3</v>
      </c>
      <c r="K651">
        <v>2.0882000000000001</v>
      </c>
      <c r="W651">
        <v>2380.5591062637154</v>
      </c>
      <c r="X651">
        <v>3.4869858156028367E-3</v>
      </c>
      <c r="Z651">
        <v>2010</v>
      </c>
      <c r="AA651">
        <v>502</v>
      </c>
      <c r="AB651">
        <v>3</v>
      </c>
      <c r="AC651">
        <v>4</v>
      </c>
      <c r="AD651">
        <v>88</v>
      </c>
      <c r="AE651">
        <v>0.5968</v>
      </c>
      <c r="AF651">
        <f t="shared" si="69"/>
        <v>1493.4092907376246</v>
      </c>
      <c r="AG651">
        <f t="shared" si="71"/>
        <v>6.7818181818181814E-3</v>
      </c>
      <c r="AH651" s="35">
        <v>2.3946000000000001</v>
      </c>
      <c r="AI651">
        <v>22.22335254073846</v>
      </c>
      <c r="AJ651">
        <f t="shared" si="70"/>
        <v>1.4934092907376246</v>
      </c>
    </row>
    <row r="652" spans="3:36">
      <c r="C652">
        <v>2009</v>
      </c>
      <c r="D652">
        <v>502</v>
      </c>
      <c r="E652" s="321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7"/>
        <v>4.3289716312056737E-3</v>
      </c>
      <c r="K652">
        <v>2.1533000000000002</v>
      </c>
      <c r="W652">
        <v>2416.2686483767275</v>
      </c>
      <c r="X652">
        <v>4.3289716312056737E-3</v>
      </c>
      <c r="Z652">
        <v>2010</v>
      </c>
      <c r="AA652">
        <v>502</v>
      </c>
      <c r="AB652">
        <v>3</v>
      </c>
      <c r="AC652">
        <v>5</v>
      </c>
      <c r="AD652">
        <v>88</v>
      </c>
      <c r="AE652">
        <v>0.61754500000000001</v>
      </c>
      <c r="AF652">
        <f t="shared" si="69"/>
        <v>1734.1553270935383</v>
      </c>
      <c r="AG652">
        <f t="shared" si="71"/>
        <v>7.0175568181818186E-3</v>
      </c>
      <c r="AH652" s="35">
        <v>2.3235000000000001</v>
      </c>
      <c r="AI652">
        <v>25.805882843653841</v>
      </c>
      <c r="AJ652">
        <f t="shared" si="70"/>
        <v>1.7341553270935384</v>
      </c>
    </row>
    <row r="653" spans="3:36">
      <c r="C653">
        <v>2009</v>
      </c>
      <c r="D653">
        <v>502</v>
      </c>
      <c r="E653" s="321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7"/>
        <v>5.2176241134751777E-3</v>
      </c>
      <c r="K653">
        <v>2.2052999999999998</v>
      </c>
      <c r="W653">
        <v>3113.3810139742277</v>
      </c>
      <c r="X653">
        <v>5.2176241134751777E-3</v>
      </c>
      <c r="Z653">
        <v>2010</v>
      </c>
      <c r="AA653">
        <v>502</v>
      </c>
      <c r="AB653">
        <v>3</v>
      </c>
      <c r="AC653">
        <v>6</v>
      </c>
      <c r="AD653">
        <v>88</v>
      </c>
      <c r="AE653">
        <v>0.64997499999999997</v>
      </c>
      <c r="AF653">
        <f t="shared" si="69"/>
        <v>1811.6546811885416</v>
      </c>
      <c r="AG653">
        <f t="shared" si="71"/>
        <v>7.3860795454545455E-3</v>
      </c>
      <c r="AH653" s="35">
        <v>2.4527000000000001</v>
      </c>
      <c r="AI653">
        <v>26.959147041496156</v>
      </c>
      <c r="AJ653">
        <f t="shared" si="70"/>
        <v>1.8116546811885417</v>
      </c>
    </row>
    <row r="654" spans="3:36">
      <c r="C654">
        <v>2009</v>
      </c>
      <c r="D654">
        <v>502</v>
      </c>
      <c r="E654" s="321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7"/>
        <v>5.2509574468085109E-3</v>
      </c>
      <c r="K654">
        <v>2.3382999999999998</v>
      </c>
      <c r="W654">
        <v>4195.5353988772522</v>
      </c>
      <c r="X654">
        <v>5.2509574468085109E-3</v>
      </c>
      <c r="Z654">
        <v>2010</v>
      </c>
      <c r="AA654">
        <v>502</v>
      </c>
      <c r="AB654">
        <v>3</v>
      </c>
      <c r="AC654">
        <v>7</v>
      </c>
      <c r="AD654">
        <v>88</v>
      </c>
      <c r="AE654">
        <v>0.73050499999999996</v>
      </c>
      <c r="AF654">
        <f t="shared" si="69"/>
        <v>2245.4693639062889</v>
      </c>
      <c r="AG654">
        <f t="shared" si="71"/>
        <v>8.3011931818181822E-3</v>
      </c>
      <c r="AH654" s="35">
        <v>2.4815999999999998</v>
      </c>
      <c r="AI654">
        <v>33.414722677176918</v>
      </c>
      <c r="AJ654">
        <f t="shared" si="70"/>
        <v>2.245469363906289</v>
      </c>
    </row>
    <row r="655" spans="3:36">
      <c r="C655">
        <v>2009</v>
      </c>
      <c r="D655">
        <v>502</v>
      </c>
      <c r="E655" s="321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7"/>
        <v>2.7450709219858159E-3</v>
      </c>
      <c r="K655">
        <v>2.3283</v>
      </c>
      <c r="W655">
        <v>1607.3698900776242</v>
      </c>
      <c r="X655">
        <v>2.7450709219858159E-3</v>
      </c>
      <c r="Z655">
        <v>2010</v>
      </c>
      <c r="AA655">
        <v>502</v>
      </c>
      <c r="AB655">
        <v>3</v>
      </c>
      <c r="AC655">
        <v>8</v>
      </c>
      <c r="AD655" t="s">
        <v>17</v>
      </c>
      <c r="AE655" t="s">
        <v>17</v>
      </c>
      <c r="AF655">
        <f t="shared" si="69"/>
        <v>1905.2479872177232</v>
      </c>
      <c r="AG655" t="s">
        <v>17</v>
      </c>
      <c r="AH655" s="35">
        <v>2.4689999999999999</v>
      </c>
      <c r="AI655">
        <v>28.351904571692309</v>
      </c>
      <c r="AJ655">
        <f t="shared" si="70"/>
        <v>1.9052479872177233</v>
      </c>
    </row>
    <row r="656" spans="3:36">
      <c r="C656">
        <v>2009</v>
      </c>
      <c r="D656">
        <v>502</v>
      </c>
      <c r="E656" s="321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7"/>
        <v>3.0612411347517728E-3</v>
      </c>
      <c r="K656">
        <v>2.1676000000000002</v>
      </c>
      <c r="W656">
        <v>1546.8189273642552</v>
      </c>
      <c r="X656">
        <v>3.0612411347517728E-3</v>
      </c>
      <c r="Z656">
        <v>2010</v>
      </c>
      <c r="AA656">
        <v>502</v>
      </c>
      <c r="AB656">
        <v>3</v>
      </c>
      <c r="AC656">
        <v>9</v>
      </c>
      <c r="AD656" t="s">
        <v>17</v>
      </c>
      <c r="AE656" t="s">
        <v>17</v>
      </c>
      <c r="AF656">
        <f t="shared" si="69"/>
        <v>1704.5840559259941</v>
      </c>
      <c r="AG656" t="s">
        <v>17</v>
      </c>
      <c r="AH656" s="35">
        <v>2.4590000000000001</v>
      </c>
      <c r="AI656">
        <v>25.365834165565385</v>
      </c>
      <c r="AJ656">
        <f t="shared" si="70"/>
        <v>1.7045840559259942</v>
      </c>
    </row>
    <row r="657" spans="3:36">
      <c r="C657">
        <v>2009</v>
      </c>
      <c r="D657">
        <v>502</v>
      </c>
      <c r="E657" s="321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7"/>
        <v>3.7805673758865245E-3</v>
      </c>
      <c r="K657">
        <v>1.9601999999999999</v>
      </c>
      <c r="W657">
        <v>2340.1917977881362</v>
      </c>
      <c r="X657">
        <v>3.7805673758865245E-3</v>
      </c>
      <c r="Z657">
        <v>2010</v>
      </c>
      <c r="AA657">
        <v>502</v>
      </c>
      <c r="AB657">
        <v>3</v>
      </c>
      <c r="AC657">
        <v>10</v>
      </c>
      <c r="AD657" t="s">
        <v>17</v>
      </c>
      <c r="AE657" t="s">
        <v>17</v>
      </c>
      <c r="AF657">
        <f t="shared" si="69"/>
        <v>1626.4268137570709</v>
      </c>
      <c r="AG657" t="s">
        <v>17</v>
      </c>
      <c r="AH657" s="35">
        <v>2.3822999999999999</v>
      </c>
      <c r="AI657">
        <v>24.20277996662308</v>
      </c>
      <c r="AJ657">
        <f t="shared" si="70"/>
        <v>1.626426813757071</v>
      </c>
    </row>
    <row r="658" spans="3:36">
      <c r="C658">
        <v>2009</v>
      </c>
      <c r="D658">
        <v>502</v>
      </c>
      <c r="E658" s="321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7"/>
        <v>3.2699290780141845E-3</v>
      </c>
      <c r="K658">
        <v>2.093</v>
      </c>
      <c r="W658">
        <v>2052.9628720965156</v>
      </c>
      <c r="X658">
        <v>3.2699290780141845E-3</v>
      </c>
      <c r="Z658">
        <v>2010</v>
      </c>
      <c r="AA658">
        <v>502</v>
      </c>
      <c r="AB658">
        <v>3</v>
      </c>
      <c r="AC658">
        <v>11</v>
      </c>
      <c r="AD658" t="s">
        <v>17</v>
      </c>
      <c r="AE658" t="s">
        <v>17</v>
      </c>
      <c r="AF658">
        <f t="shared" si="69"/>
        <v>1653.7291218201601</v>
      </c>
      <c r="AG658" t="s">
        <v>17</v>
      </c>
      <c r="AH658" s="35">
        <v>2.3209</v>
      </c>
      <c r="AI658">
        <v>24.609064312800001</v>
      </c>
      <c r="AJ658">
        <f t="shared" si="70"/>
        <v>1.6537291218201602</v>
      </c>
    </row>
    <row r="659" spans="3:36">
      <c r="C659">
        <v>2009</v>
      </c>
      <c r="D659">
        <v>502</v>
      </c>
      <c r="E659" s="321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7"/>
        <v>5.173510638297873E-3</v>
      </c>
      <c r="K659">
        <v>2.153</v>
      </c>
      <c r="W659">
        <v>2944.1488361342999</v>
      </c>
      <c r="X659">
        <v>5.173510638297873E-3</v>
      </c>
      <c r="Z659">
        <v>2010</v>
      </c>
      <c r="AA659">
        <v>502</v>
      </c>
      <c r="AB659">
        <v>3</v>
      </c>
      <c r="AC659">
        <v>12</v>
      </c>
      <c r="AD659" t="s">
        <v>17</v>
      </c>
      <c r="AE659" t="s">
        <v>17</v>
      </c>
      <c r="AF659">
        <f t="shared" si="69"/>
        <v>1703.0014628628189</v>
      </c>
      <c r="AG659" t="s">
        <v>17</v>
      </c>
      <c r="AH659" s="35">
        <v>2.3292000000000002</v>
      </c>
      <c r="AI659">
        <v>25.342283673553847</v>
      </c>
      <c r="AJ659">
        <f t="shared" si="70"/>
        <v>1.7030014628628189</v>
      </c>
    </row>
    <row r="660" spans="3:36">
      <c r="C660">
        <v>2009</v>
      </c>
      <c r="D660">
        <v>502</v>
      </c>
      <c r="E660" s="321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7"/>
        <v>5.6755673758865244E-3</v>
      </c>
      <c r="K660">
        <v>2.2330000000000001</v>
      </c>
      <c r="W660">
        <v>4209.5086979649532</v>
      </c>
      <c r="X660">
        <v>5.6755673758865244E-3</v>
      </c>
      <c r="Z660">
        <v>2010</v>
      </c>
      <c r="AA660">
        <v>502</v>
      </c>
      <c r="AB660">
        <v>3</v>
      </c>
      <c r="AC660">
        <v>13</v>
      </c>
      <c r="AD660" t="s">
        <v>17</v>
      </c>
      <c r="AE660" t="s">
        <v>17</v>
      </c>
      <c r="AF660">
        <f t="shared" si="69"/>
        <v>2139.2950359722954</v>
      </c>
      <c r="AG660" t="s">
        <v>17</v>
      </c>
      <c r="AH660" s="35">
        <v>2.5202</v>
      </c>
      <c r="AI660">
        <v>31.834747559111534</v>
      </c>
      <c r="AJ660">
        <f t="shared" si="70"/>
        <v>2.1392950359722955</v>
      </c>
    </row>
    <row r="661" spans="3:36">
      <c r="C661">
        <v>2009</v>
      </c>
      <c r="D661">
        <v>502</v>
      </c>
      <c r="E661" s="321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7"/>
        <v>6.6237943262411345E-3</v>
      </c>
      <c r="K661">
        <v>1.9278999999999999</v>
      </c>
      <c r="W661">
        <v>5234.2172977296514</v>
      </c>
      <c r="X661">
        <v>6.6237943262411345E-3</v>
      </c>
      <c r="Z661">
        <v>2010</v>
      </c>
      <c r="AA661">
        <v>502</v>
      </c>
      <c r="AB661">
        <v>3</v>
      </c>
      <c r="AC661">
        <v>14</v>
      </c>
      <c r="AD661" t="s">
        <v>17</v>
      </c>
      <c r="AE661" t="s">
        <v>17</v>
      </c>
      <c r="AF661">
        <f t="shared" si="69"/>
        <v>1806.5675229429048</v>
      </c>
      <c r="AG661" t="s">
        <v>17</v>
      </c>
      <c r="AH661" s="35">
        <v>2.5303</v>
      </c>
      <c r="AI661">
        <v>26.883445281888459</v>
      </c>
      <c r="AJ661">
        <f t="shared" si="70"/>
        <v>1.8065675229429048</v>
      </c>
    </row>
    <row r="662" spans="3:36">
      <c r="C662">
        <v>2009</v>
      </c>
      <c r="D662">
        <v>502</v>
      </c>
      <c r="E662" s="321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7"/>
        <v>2.9415248226950354E-3</v>
      </c>
      <c r="K662">
        <v>1.9601</v>
      </c>
      <c r="W662">
        <v>1770.3917127674622</v>
      </c>
      <c r="X662">
        <v>2.9415248226950354E-3</v>
      </c>
      <c r="Z662">
        <v>2010</v>
      </c>
      <c r="AA662">
        <v>502</v>
      </c>
      <c r="AB662">
        <v>4</v>
      </c>
      <c r="AC662">
        <v>1</v>
      </c>
      <c r="AD662">
        <v>88</v>
      </c>
      <c r="AE662">
        <v>0.40029000000000003</v>
      </c>
      <c r="AF662">
        <f t="shared" si="69"/>
        <v>946.11562369631997</v>
      </c>
      <c r="AG662">
        <f t="shared" ref="AG662:AG668" si="72">AE662/AD662</f>
        <v>4.5487500000000007E-3</v>
      </c>
      <c r="AH662" s="35">
        <v>2.4521000000000002</v>
      </c>
      <c r="AI662">
        <v>14.079101543099998</v>
      </c>
      <c r="AJ662">
        <f t="shared" si="70"/>
        <v>0.94611562369631996</v>
      </c>
    </row>
    <row r="663" spans="3:36">
      <c r="C663">
        <v>2009</v>
      </c>
      <c r="D663">
        <v>502</v>
      </c>
      <c r="E663" s="321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7"/>
        <v>3.0121276595744683E-3</v>
      </c>
      <c r="K663">
        <v>1.8244</v>
      </c>
      <c r="W663">
        <v>1789.0227782177294</v>
      </c>
      <c r="X663">
        <v>3.0121276595744683E-3</v>
      </c>
      <c r="Z663">
        <v>2010</v>
      </c>
      <c r="AA663">
        <v>502</v>
      </c>
      <c r="AB663">
        <v>4</v>
      </c>
      <c r="AC663">
        <v>2</v>
      </c>
      <c r="AD663">
        <v>88</v>
      </c>
      <c r="AE663">
        <v>0.379855</v>
      </c>
      <c r="AF663">
        <f t="shared" si="69"/>
        <v>1004.5262842876801</v>
      </c>
      <c r="AG663">
        <f t="shared" si="72"/>
        <v>4.3165340909090905E-3</v>
      </c>
      <c r="AH663" s="35">
        <v>2.2239</v>
      </c>
      <c r="AI663">
        <v>14.948307801899999</v>
      </c>
      <c r="AJ663">
        <f t="shared" si="70"/>
        <v>1.0045262842876801</v>
      </c>
    </row>
    <row r="664" spans="3:36">
      <c r="C664">
        <v>2009</v>
      </c>
      <c r="D664">
        <v>502</v>
      </c>
      <c r="E664" s="321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7"/>
        <v>4.0941134751773045E-3</v>
      </c>
      <c r="K664">
        <v>1.9847999999999999</v>
      </c>
      <c r="W664">
        <v>2194.2484517610428</v>
      </c>
      <c r="X664">
        <v>4.0941134751773045E-3</v>
      </c>
      <c r="Z664">
        <v>2010</v>
      </c>
      <c r="AA664">
        <v>502</v>
      </c>
      <c r="AB664">
        <v>4</v>
      </c>
      <c r="AC664">
        <v>3</v>
      </c>
      <c r="AD664">
        <v>88</v>
      </c>
      <c r="AE664">
        <v>0.4088</v>
      </c>
      <c r="AF664">
        <f t="shared" si="69"/>
        <v>1237.9027112276679</v>
      </c>
      <c r="AG664">
        <f t="shared" si="72"/>
        <v>4.6454545454545455E-3</v>
      </c>
      <c r="AH664" s="35">
        <v>2.3506999999999998</v>
      </c>
      <c r="AI664">
        <v>18.421171298030767</v>
      </c>
      <c r="AJ664">
        <f t="shared" si="70"/>
        <v>1.2379027112276679</v>
      </c>
    </row>
    <row r="665" spans="3:36">
      <c r="C665">
        <v>2009</v>
      </c>
      <c r="D665">
        <v>502</v>
      </c>
      <c r="E665" s="321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7"/>
        <v>4.651312056737588E-3</v>
      </c>
      <c r="K665">
        <v>1.8995</v>
      </c>
      <c r="W665">
        <v>2871.177163120753</v>
      </c>
      <c r="X665">
        <v>4.651312056737588E-3</v>
      </c>
      <c r="Z665">
        <v>2010</v>
      </c>
      <c r="AA665">
        <v>502</v>
      </c>
      <c r="AB665">
        <v>4</v>
      </c>
      <c r="AC665">
        <v>4</v>
      </c>
      <c r="AD665">
        <v>88</v>
      </c>
      <c r="AE665">
        <v>0.60541</v>
      </c>
      <c r="AF665">
        <f t="shared" si="69"/>
        <v>1505.0615766576927</v>
      </c>
      <c r="AG665">
        <f t="shared" si="72"/>
        <v>6.8796590909090908E-3</v>
      </c>
      <c r="AH665" s="35">
        <v>2.4018000000000002</v>
      </c>
      <c r="AI665">
        <v>22.396749652644235</v>
      </c>
      <c r="AJ665">
        <f t="shared" si="70"/>
        <v>1.5050615766576927</v>
      </c>
    </row>
    <row r="666" spans="3:36">
      <c r="C666">
        <v>2009</v>
      </c>
      <c r="D666">
        <v>502</v>
      </c>
      <c r="E666" s="321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7"/>
        <v>5.7516666666666671E-3</v>
      </c>
      <c r="K666">
        <v>2.0154999999999998</v>
      </c>
      <c r="W666">
        <v>3509.2911547924077</v>
      </c>
      <c r="X666">
        <v>5.7516666666666671E-3</v>
      </c>
      <c r="Z666">
        <v>2010</v>
      </c>
      <c r="AA666">
        <v>502</v>
      </c>
      <c r="AB666">
        <v>4</v>
      </c>
      <c r="AC666">
        <v>5</v>
      </c>
      <c r="AD666">
        <v>88</v>
      </c>
      <c r="AE666">
        <v>0.60311999999999999</v>
      </c>
      <c r="AF666">
        <f t="shared" si="69"/>
        <v>1643.556388285883</v>
      </c>
      <c r="AG666">
        <f t="shared" si="72"/>
        <v>6.8536363636363638E-3</v>
      </c>
      <c r="AH666" s="35">
        <v>1.9459</v>
      </c>
      <c r="AI666">
        <v>24.457684349492304</v>
      </c>
      <c r="AJ666">
        <f t="shared" si="70"/>
        <v>1.643556388285883</v>
      </c>
    </row>
    <row r="667" spans="3:36">
      <c r="C667">
        <v>2009</v>
      </c>
      <c r="D667">
        <v>502</v>
      </c>
      <c r="E667" s="321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7"/>
        <v>5.9361347517730501E-3</v>
      </c>
      <c r="K667">
        <v>2.2906</v>
      </c>
      <c r="W667">
        <v>4181.5620997895503</v>
      </c>
      <c r="X667">
        <v>5.9361347517730501E-3</v>
      </c>
      <c r="Z667">
        <v>2010</v>
      </c>
      <c r="AA667">
        <v>502</v>
      </c>
      <c r="AB667">
        <v>4</v>
      </c>
      <c r="AC667">
        <v>6</v>
      </c>
      <c r="AD667">
        <v>88</v>
      </c>
      <c r="AE667">
        <v>0.72387500000000005</v>
      </c>
      <c r="AF667">
        <f t="shared" si="69"/>
        <v>2088.2289701920986</v>
      </c>
      <c r="AG667">
        <f t="shared" si="72"/>
        <v>8.2258522727272736E-3</v>
      </c>
      <c r="AH667" s="35">
        <v>2.1614</v>
      </c>
      <c r="AI667">
        <v>31.074835865953844</v>
      </c>
      <c r="AJ667">
        <f t="shared" si="70"/>
        <v>2.0882289701920986</v>
      </c>
    </row>
    <row r="668" spans="3:36">
      <c r="C668">
        <v>2009</v>
      </c>
      <c r="D668">
        <v>502</v>
      </c>
      <c r="E668" s="321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7"/>
        <v>6.3370921985815591E-3</v>
      </c>
      <c r="K668">
        <v>2.2378999999999998</v>
      </c>
      <c r="W668">
        <v>5406.5546531446244</v>
      </c>
      <c r="X668">
        <v>6.3370921985815591E-3</v>
      </c>
      <c r="Z668">
        <v>2010</v>
      </c>
      <c r="AA668">
        <v>502</v>
      </c>
      <c r="AB668">
        <v>4</v>
      </c>
      <c r="AC668">
        <v>7</v>
      </c>
      <c r="AD668">
        <v>88</v>
      </c>
      <c r="AE668">
        <v>0.75976500000000002</v>
      </c>
      <c r="AF668">
        <f t="shared" si="69"/>
        <v>2070.3446066403694</v>
      </c>
      <c r="AG668">
        <f t="shared" si="72"/>
        <v>8.6336931818181816E-3</v>
      </c>
      <c r="AH668" s="35">
        <v>2.6646000000000001</v>
      </c>
      <c r="AI668">
        <v>30.808699503576921</v>
      </c>
      <c r="AJ668">
        <f t="shared" si="70"/>
        <v>2.0703446066403695</v>
      </c>
    </row>
    <row r="669" spans="3:36">
      <c r="C669">
        <v>2009</v>
      </c>
      <c r="D669">
        <v>502</v>
      </c>
      <c r="E669" s="321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7"/>
        <v>3.1915957446808515E-3</v>
      </c>
      <c r="K669">
        <v>2.2524000000000002</v>
      </c>
      <c r="W669">
        <v>1433.4799458751295</v>
      </c>
      <c r="X669">
        <v>3.1915957446808515E-3</v>
      </c>
      <c r="Z669">
        <v>2010</v>
      </c>
      <c r="AA669">
        <v>502</v>
      </c>
      <c r="AB669">
        <v>4</v>
      </c>
      <c r="AC669">
        <v>8</v>
      </c>
      <c r="AD669" t="s">
        <v>17</v>
      </c>
      <c r="AE669" t="s">
        <v>17</v>
      </c>
      <c r="AF669">
        <f t="shared" si="69"/>
        <v>1624.4510029454218</v>
      </c>
      <c r="AG669" t="s">
        <v>17</v>
      </c>
      <c r="AH669" s="35">
        <v>2.3860999999999999</v>
      </c>
      <c r="AI669">
        <v>24.173378020021158</v>
      </c>
      <c r="AJ669">
        <f t="shared" si="70"/>
        <v>1.6244510029454218</v>
      </c>
    </row>
    <row r="670" spans="3:36">
      <c r="C670">
        <v>2009</v>
      </c>
      <c r="D670">
        <v>502</v>
      </c>
      <c r="E670" s="321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7"/>
        <v>2.970780141843972E-3</v>
      </c>
      <c r="K670">
        <v>2.1339999999999999</v>
      </c>
      <c r="W670">
        <v>1484.7153758633642</v>
      </c>
      <c r="X670">
        <v>2.970780141843972E-3</v>
      </c>
      <c r="Z670">
        <v>2010</v>
      </c>
      <c r="AA670">
        <v>502</v>
      </c>
      <c r="AB670">
        <v>4</v>
      </c>
      <c r="AC670">
        <v>9</v>
      </c>
      <c r="AD670" t="s">
        <v>17</v>
      </c>
      <c r="AE670" t="s">
        <v>17</v>
      </c>
      <c r="AF670">
        <f t="shared" si="69"/>
        <v>1604.9381967297973</v>
      </c>
      <c r="AG670" t="s">
        <v>17</v>
      </c>
      <c r="AH670" s="35">
        <v>2.4538000000000002</v>
      </c>
      <c r="AI670">
        <v>23.883008879907695</v>
      </c>
      <c r="AJ670">
        <f t="shared" si="70"/>
        <v>1.6049381967297973</v>
      </c>
    </row>
    <row r="671" spans="3:36">
      <c r="C671">
        <v>2009</v>
      </c>
      <c r="D671">
        <v>502</v>
      </c>
      <c r="E671" s="321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7"/>
        <v>3.1524468085106388E-3</v>
      </c>
      <c r="K671">
        <v>2.1760999999999999</v>
      </c>
      <c r="W671">
        <v>2015.7007411959814</v>
      </c>
      <c r="X671">
        <v>3.1524468085106388E-3</v>
      </c>
      <c r="Z671">
        <v>2010</v>
      </c>
      <c r="AA671">
        <v>502</v>
      </c>
      <c r="AB671">
        <v>4</v>
      </c>
      <c r="AC671">
        <v>10</v>
      </c>
      <c r="AD671" t="s">
        <v>17</v>
      </c>
      <c r="AE671" t="s">
        <v>17</v>
      </c>
      <c r="AF671">
        <f t="shared" si="69"/>
        <v>1882.2641845562589</v>
      </c>
      <c r="AG671" t="s">
        <v>17</v>
      </c>
      <c r="AH671" s="35">
        <v>2.3382000000000001</v>
      </c>
      <c r="AI671">
        <v>28.00988369875385</v>
      </c>
      <c r="AJ671">
        <f t="shared" si="70"/>
        <v>1.8822641845562589</v>
      </c>
    </row>
    <row r="672" spans="3:36">
      <c r="C672">
        <v>2009</v>
      </c>
      <c r="D672">
        <v>502</v>
      </c>
      <c r="E672" s="321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7"/>
        <v>4.438581560283688E-3</v>
      </c>
      <c r="K672">
        <v>2.0903</v>
      </c>
      <c r="W672">
        <v>2840.1253873703081</v>
      </c>
      <c r="X672">
        <v>4.438581560283688E-3</v>
      </c>
      <c r="Z672">
        <v>2010</v>
      </c>
      <c r="AA672">
        <v>502</v>
      </c>
      <c r="AB672">
        <v>4</v>
      </c>
      <c r="AC672">
        <v>11</v>
      </c>
      <c r="AD672" t="s">
        <v>17</v>
      </c>
      <c r="AE672" t="s">
        <v>17</v>
      </c>
      <c r="AF672">
        <f t="shared" si="69"/>
        <v>1540.205868038234</v>
      </c>
      <c r="AG672" t="s">
        <v>17</v>
      </c>
      <c r="AH672" s="35">
        <v>2.4413999999999998</v>
      </c>
      <c r="AI672">
        <v>22.919730179140387</v>
      </c>
      <c r="AJ672">
        <f t="shared" si="70"/>
        <v>1.540205868038234</v>
      </c>
    </row>
    <row r="673" spans="3:36">
      <c r="C673">
        <v>2009</v>
      </c>
      <c r="D673">
        <v>502</v>
      </c>
      <c r="E673" s="321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7"/>
        <v>5.6940425531914899E-3</v>
      </c>
      <c r="K673">
        <v>2.1772999999999998</v>
      </c>
      <c r="W673">
        <v>2840.1253873703081</v>
      </c>
      <c r="X673">
        <v>5.6940425531914899E-3</v>
      </c>
      <c r="Z673">
        <v>2010</v>
      </c>
      <c r="AA673">
        <v>502</v>
      </c>
      <c r="AB673">
        <v>4</v>
      </c>
      <c r="AC673">
        <v>12</v>
      </c>
      <c r="AD673" t="s">
        <v>17</v>
      </c>
      <c r="AE673" t="s">
        <v>17</v>
      </c>
      <c r="AF673">
        <f t="shared" si="69"/>
        <v>1654.2906361283081</v>
      </c>
      <c r="AG673" t="s">
        <v>17</v>
      </c>
      <c r="AH673" s="35">
        <v>2.4388000000000001</v>
      </c>
      <c r="AI673">
        <v>24.617420180480774</v>
      </c>
      <c r="AJ673">
        <f t="shared" si="70"/>
        <v>1.6542906361283081</v>
      </c>
    </row>
    <row r="674" spans="3:36">
      <c r="C674">
        <v>2009</v>
      </c>
      <c r="D674">
        <v>502</v>
      </c>
      <c r="E674" s="321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7"/>
        <v>6.5251418439716312E-3</v>
      </c>
      <c r="K674">
        <v>2.2911999999999999</v>
      </c>
      <c r="W674">
        <v>3909.8590619731526</v>
      </c>
      <c r="X674">
        <v>6.5251418439716312E-3</v>
      </c>
      <c r="Z674">
        <v>2010</v>
      </c>
      <c r="AA674">
        <v>502</v>
      </c>
      <c r="AB674">
        <v>4</v>
      </c>
      <c r="AC674">
        <v>13</v>
      </c>
      <c r="AD674" t="s">
        <v>17</v>
      </c>
      <c r="AE674" t="s">
        <v>17</v>
      </c>
      <c r="AF674">
        <f t="shared" si="69"/>
        <v>2314.174526379692</v>
      </c>
      <c r="AG674" t="s">
        <v>17</v>
      </c>
      <c r="AH674" s="35">
        <v>2.3904000000000001</v>
      </c>
      <c r="AI674">
        <v>34.437120928269223</v>
      </c>
      <c r="AJ674">
        <f t="shared" si="70"/>
        <v>2.3141745263796918</v>
      </c>
    </row>
    <row r="675" spans="3:36">
      <c r="C675">
        <v>2009</v>
      </c>
      <c r="D675">
        <v>502</v>
      </c>
      <c r="E675" s="321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7"/>
        <v>6.3441843971631211E-3</v>
      </c>
      <c r="K675">
        <v>2.1675</v>
      </c>
      <c r="W675">
        <v>4819.6760914612069</v>
      </c>
      <c r="X675">
        <v>6.3441843971631211E-3</v>
      </c>
      <c r="Z675">
        <v>2010</v>
      </c>
      <c r="AA675">
        <v>502</v>
      </c>
      <c r="AB675">
        <v>4</v>
      </c>
      <c r="AC675">
        <v>14</v>
      </c>
      <c r="AD675" t="s">
        <v>17</v>
      </c>
      <c r="AE675" t="s">
        <v>17</v>
      </c>
      <c r="AF675">
        <f t="shared" si="69"/>
        <v>1519.4508292826586</v>
      </c>
      <c r="AG675" t="s">
        <v>17</v>
      </c>
      <c r="AH675" s="35">
        <v>2.2562000000000002</v>
      </c>
      <c r="AI675">
        <v>22.610875435753844</v>
      </c>
      <c r="AJ675">
        <f t="shared" si="70"/>
        <v>1.5194508292826585</v>
      </c>
    </row>
    <row r="676" spans="3:36">
      <c r="C676">
        <v>2009</v>
      </c>
      <c r="D676">
        <v>502</v>
      </c>
      <c r="E676" s="321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7"/>
        <v>2.5274570446735395E-3</v>
      </c>
      <c r="K676">
        <v>1.9814000000000001</v>
      </c>
      <c r="W676">
        <v>1506.4516188886762</v>
      </c>
      <c r="X676">
        <v>2.5274570446735395E-3</v>
      </c>
    </row>
    <row r="677" spans="3:36">
      <c r="C677">
        <v>2009</v>
      </c>
      <c r="D677">
        <v>502</v>
      </c>
      <c r="E677" s="321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7"/>
        <v>2.1540893470790375E-3</v>
      </c>
      <c r="K677">
        <v>1.9080999999999999</v>
      </c>
      <c r="W677">
        <v>1407.0859364872506</v>
      </c>
      <c r="X677">
        <v>2.1540893470790375E-3</v>
      </c>
    </row>
    <row r="678" spans="3:36">
      <c r="C678">
        <v>2009</v>
      </c>
      <c r="D678">
        <v>502</v>
      </c>
      <c r="E678" s="321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7"/>
        <v>3.495257731958763E-3</v>
      </c>
      <c r="K678">
        <v>1.9875</v>
      </c>
      <c r="W678">
        <v>1428.8221795125628</v>
      </c>
      <c r="X678">
        <v>3.495257731958763E-3</v>
      </c>
    </row>
    <row r="679" spans="3:36">
      <c r="C679">
        <v>2009</v>
      </c>
      <c r="D679">
        <v>502</v>
      </c>
      <c r="E679" s="321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7"/>
        <v>3.2512371134020617E-3</v>
      </c>
      <c r="K679">
        <v>2.1248</v>
      </c>
      <c r="W679">
        <v>2380.5591062637154</v>
      </c>
      <c r="X679">
        <v>3.2512371134020617E-3</v>
      </c>
    </row>
    <row r="680" spans="3:36">
      <c r="C680">
        <v>2009</v>
      </c>
      <c r="D680">
        <v>502</v>
      </c>
      <c r="E680" s="321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7"/>
        <v>4.1509278350515466E-3</v>
      </c>
      <c r="K680">
        <v>2.3026</v>
      </c>
      <c r="W680">
        <v>2416.2686483767275</v>
      </c>
      <c r="X680">
        <v>4.1509278350515466E-3</v>
      </c>
    </row>
    <row r="681" spans="3:36">
      <c r="C681">
        <v>2009</v>
      </c>
      <c r="D681">
        <v>502</v>
      </c>
      <c r="E681" s="321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7"/>
        <v>4.8108591065292097E-3</v>
      </c>
      <c r="K681">
        <v>2.3347000000000002</v>
      </c>
      <c r="W681">
        <v>3113.3810139742277</v>
      </c>
      <c r="X681">
        <v>4.8108591065292097E-3</v>
      </c>
    </row>
    <row r="682" spans="3:36">
      <c r="C682">
        <v>2009</v>
      </c>
      <c r="D682">
        <v>502</v>
      </c>
      <c r="E682" s="321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7"/>
        <v>5.0891408934707902E-3</v>
      </c>
      <c r="K682">
        <v>2.3921000000000001</v>
      </c>
      <c r="W682">
        <v>4195.5353988772522</v>
      </c>
      <c r="X682">
        <v>5.0891408934707902E-3</v>
      </c>
    </row>
    <row r="683" spans="3:36">
      <c r="C683">
        <v>2009</v>
      </c>
      <c r="D683">
        <v>502</v>
      </c>
      <c r="E683" s="321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7"/>
        <v>2.6847766323024051E-3</v>
      </c>
      <c r="K683">
        <v>2.403</v>
      </c>
      <c r="W683">
        <v>1607.3698900776242</v>
      </c>
      <c r="X683">
        <v>2.6847766323024051E-3</v>
      </c>
    </row>
    <row r="684" spans="3:36">
      <c r="C684">
        <v>2009</v>
      </c>
      <c r="D684">
        <v>502</v>
      </c>
      <c r="E684" s="321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7"/>
        <v>2.9217869415807556E-3</v>
      </c>
      <c r="K684">
        <v>2.2553000000000001</v>
      </c>
      <c r="W684">
        <v>1546.8189273642552</v>
      </c>
      <c r="X684">
        <v>2.9217869415807556E-3</v>
      </c>
    </row>
    <row r="685" spans="3:36">
      <c r="C685">
        <v>2009</v>
      </c>
      <c r="D685">
        <v>502</v>
      </c>
      <c r="E685" s="321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7"/>
        <v>3.7294845360824743E-3</v>
      </c>
      <c r="K685">
        <v>2.2157</v>
      </c>
      <c r="W685">
        <v>2340.1917977881362</v>
      </c>
      <c r="X685">
        <v>3.7294845360824743E-3</v>
      </c>
    </row>
    <row r="686" spans="3:36">
      <c r="C686">
        <v>2009</v>
      </c>
      <c r="D686">
        <v>502</v>
      </c>
      <c r="E686" s="321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7"/>
        <v>3.1175257731958761E-3</v>
      </c>
      <c r="K686">
        <v>2.3268</v>
      </c>
      <c r="W686">
        <v>2052.9628720965156</v>
      </c>
      <c r="X686">
        <v>3.1175257731958761E-3</v>
      </c>
    </row>
    <row r="687" spans="3:36">
      <c r="C687">
        <v>2009</v>
      </c>
      <c r="D687">
        <v>502</v>
      </c>
      <c r="E687" s="321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7"/>
        <v>5.1739518900343652E-3</v>
      </c>
      <c r="K687">
        <v>2.1606999999999998</v>
      </c>
      <c r="W687">
        <v>2944.1488361342999</v>
      </c>
      <c r="X687">
        <v>5.1739518900343652E-3</v>
      </c>
    </row>
    <row r="688" spans="3:36">
      <c r="C688">
        <v>2009</v>
      </c>
      <c r="D688">
        <v>502</v>
      </c>
      <c r="E688" s="321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7"/>
        <v>5.7738144329896905E-3</v>
      </c>
      <c r="K688">
        <v>2.3711000000000002</v>
      </c>
      <c r="W688">
        <v>4209.5086979649532</v>
      </c>
      <c r="X688">
        <v>5.7738144329896905E-3</v>
      </c>
    </row>
    <row r="689" spans="3:24">
      <c r="C689">
        <v>2009</v>
      </c>
      <c r="D689">
        <v>502</v>
      </c>
      <c r="E689" s="321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7"/>
        <v>6.8194158075601382E-3</v>
      </c>
      <c r="K689">
        <v>2.1116999999999999</v>
      </c>
      <c r="W689">
        <v>5234.2172977296514</v>
      </c>
      <c r="X689">
        <v>6.8194158075601382E-3</v>
      </c>
    </row>
    <row r="690" spans="3:24">
      <c r="C690">
        <v>2009</v>
      </c>
      <c r="D690">
        <v>502</v>
      </c>
      <c r="E690" s="321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7"/>
        <v>2.7685223367697595E-3</v>
      </c>
      <c r="K690">
        <v>1.9313</v>
      </c>
      <c r="W690">
        <v>1770.3917127674622</v>
      </c>
      <c r="X690">
        <v>2.7685223367697595E-3</v>
      </c>
    </row>
    <row r="691" spans="3:24">
      <c r="C691">
        <v>2009</v>
      </c>
      <c r="D691">
        <v>502</v>
      </c>
      <c r="E691" s="321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7"/>
        <v>2.8702061855670103E-3</v>
      </c>
      <c r="K691">
        <v>1.9527000000000001</v>
      </c>
      <c r="W691">
        <v>1789.0227782177294</v>
      </c>
      <c r="X691">
        <v>2.8702061855670103E-3</v>
      </c>
    </row>
    <row r="692" spans="3:24">
      <c r="C692">
        <v>2009</v>
      </c>
      <c r="D692">
        <v>502</v>
      </c>
      <c r="E692" s="321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3">H692/G692</f>
        <v>3.9134707903780066E-3</v>
      </c>
      <c r="K692">
        <v>2.0552000000000001</v>
      </c>
      <c r="W692">
        <v>2194.2484517610428</v>
      </c>
      <c r="X692">
        <v>3.9134707903780066E-3</v>
      </c>
    </row>
    <row r="693" spans="3:24">
      <c r="C693">
        <v>2009</v>
      </c>
      <c r="D693">
        <v>502</v>
      </c>
      <c r="E693" s="321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3"/>
        <v>4.4230584192439864E-3</v>
      </c>
      <c r="K693">
        <v>1.9116</v>
      </c>
      <c r="W693">
        <v>2871.177163120753</v>
      </c>
      <c r="X693">
        <v>4.4230584192439864E-3</v>
      </c>
    </row>
    <row r="694" spans="3:24">
      <c r="C694">
        <v>2009</v>
      </c>
      <c r="D694">
        <v>502</v>
      </c>
      <c r="E694" s="321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3"/>
        <v>5.5714089347079047E-3</v>
      </c>
      <c r="K694">
        <v>2.1084000000000001</v>
      </c>
      <c r="W694">
        <v>3509.2911547924077</v>
      </c>
      <c r="X694">
        <v>5.5714089347079047E-3</v>
      </c>
    </row>
    <row r="695" spans="3:24">
      <c r="C695">
        <v>2009</v>
      </c>
      <c r="D695">
        <v>502</v>
      </c>
      <c r="E695" s="321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3"/>
        <v>5.6928178694158078E-3</v>
      </c>
      <c r="K695">
        <v>2.1913</v>
      </c>
      <c r="W695">
        <v>4181.5620997895503</v>
      </c>
      <c r="X695">
        <v>5.6928178694158078E-3</v>
      </c>
    </row>
    <row r="696" spans="3:24">
      <c r="C696">
        <v>2009</v>
      </c>
      <c r="D696">
        <v>502</v>
      </c>
      <c r="E696" s="321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3"/>
        <v>6.4305154639175254E-3</v>
      </c>
      <c r="K696">
        <v>2.2599999999999998</v>
      </c>
      <c r="W696">
        <v>5406.5546531446244</v>
      </c>
      <c r="X696">
        <v>6.4305154639175254E-3</v>
      </c>
    </row>
    <row r="697" spans="3:24">
      <c r="C697">
        <v>2009</v>
      </c>
      <c r="D697">
        <v>502</v>
      </c>
      <c r="E697" s="321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3"/>
        <v>3.0227835051546388E-3</v>
      </c>
      <c r="K697">
        <v>2.1880999999999999</v>
      </c>
      <c r="W697">
        <v>1433.4799458751295</v>
      </c>
      <c r="X697">
        <v>3.0227835051546388E-3</v>
      </c>
    </row>
    <row r="698" spans="3:24">
      <c r="C698">
        <v>2009</v>
      </c>
      <c r="D698">
        <v>502</v>
      </c>
      <c r="E698" s="321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3"/>
        <v>2.8421993127147769E-3</v>
      </c>
      <c r="K698">
        <v>2.0804999999999998</v>
      </c>
      <c r="W698">
        <v>1484.7153758633642</v>
      </c>
      <c r="X698">
        <v>2.8421993127147769E-3</v>
      </c>
    </row>
    <row r="699" spans="3:24">
      <c r="C699">
        <v>2009</v>
      </c>
      <c r="D699">
        <v>502</v>
      </c>
      <c r="E699" s="321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3"/>
        <v>2.9794501718213061E-3</v>
      </c>
      <c r="K699">
        <v>2.1473</v>
      </c>
      <c r="W699">
        <v>2015.7007411959814</v>
      </c>
      <c r="X699">
        <v>2.9794501718213061E-3</v>
      </c>
    </row>
    <row r="700" spans="3:24">
      <c r="C700">
        <v>2009</v>
      </c>
      <c r="D700">
        <v>502</v>
      </c>
      <c r="E700" s="321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3"/>
        <v>4.4408247422680408E-3</v>
      </c>
      <c r="K700">
        <v>2.0093000000000001</v>
      </c>
      <c r="W700">
        <v>2840.1253873703081</v>
      </c>
      <c r="X700">
        <v>4.4408247422680408E-3</v>
      </c>
    </row>
    <row r="701" spans="3:24">
      <c r="C701">
        <v>2009</v>
      </c>
      <c r="D701">
        <v>502</v>
      </c>
      <c r="E701" s="321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3"/>
        <v>5.834639175257731E-3</v>
      </c>
      <c r="K701">
        <v>2.1526000000000001</v>
      </c>
      <c r="W701">
        <v>2840.1253873703081</v>
      </c>
      <c r="X701">
        <v>5.834639175257731E-3</v>
      </c>
    </row>
    <row r="702" spans="3:24">
      <c r="C702">
        <v>2009</v>
      </c>
      <c r="D702">
        <v>502</v>
      </c>
      <c r="E702" s="321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3"/>
        <v>6.5814089347079035E-3</v>
      </c>
      <c r="K702">
        <v>2.2888000000000002</v>
      </c>
      <c r="W702">
        <v>3909.8590619731526</v>
      </c>
      <c r="X702">
        <v>6.5814089347079035E-3</v>
      </c>
    </row>
    <row r="703" spans="3:24">
      <c r="C703">
        <v>2009</v>
      </c>
      <c r="D703">
        <v>502</v>
      </c>
      <c r="E703" s="321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3"/>
        <v>6.2484192439862538E-3</v>
      </c>
      <c r="K703">
        <v>2.056</v>
      </c>
      <c r="W703">
        <v>4819.6760914612069</v>
      </c>
      <c r="X703">
        <v>6.2484192439862538E-3</v>
      </c>
    </row>
    <row r="704" spans="3:24">
      <c r="C704">
        <v>2009</v>
      </c>
      <c r="D704">
        <v>502</v>
      </c>
      <c r="E704" s="321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3"/>
        <v>2.7388235294117645E-3</v>
      </c>
      <c r="W704">
        <v>1506.4516188886762</v>
      </c>
      <c r="X704">
        <v>2.7388235294117645E-3</v>
      </c>
    </row>
    <row r="705" spans="3:24">
      <c r="C705">
        <v>2009</v>
      </c>
      <c r="D705">
        <v>502</v>
      </c>
      <c r="E705" s="321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3"/>
        <v>2.3284313725490196E-3</v>
      </c>
      <c r="W705">
        <v>1407.0859364872506</v>
      </c>
      <c r="X705">
        <v>2.3284313725490196E-3</v>
      </c>
    </row>
    <row r="706" spans="3:24">
      <c r="C706">
        <v>2009</v>
      </c>
      <c r="D706">
        <v>502</v>
      </c>
      <c r="E706" s="321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3"/>
        <v>3.7340849673202616E-3</v>
      </c>
      <c r="W706">
        <v>1428.8221795125628</v>
      </c>
      <c r="X706">
        <v>3.7340849673202616E-3</v>
      </c>
    </row>
    <row r="707" spans="3:24">
      <c r="C707">
        <v>2009</v>
      </c>
      <c r="D707">
        <v>502</v>
      </c>
      <c r="E707" s="321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3"/>
        <v>3.5127124183006535E-3</v>
      </c>
      <c r="W707">
        <v>2380.5591062637154</v>
      </c>
      <c r="X707">
        <v>3.5127124183006535E-3</v>
      </c>
    </row>
    <row r="708" spans="3:24">
      <c r="C708">
        <v>2009</v>
      </c>
      <c r="D708">
        <v>502</v>
      </c>
      <c r="E708" s="321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3"/>
        <v>4.4687581699346408E-3</v>
      </c>
      <c r="W708">
        <v>2416.2686483767275</v>
      </c>
      <c r="X708">
        <v>4.4687581699346408E-3</v>
      </c>
    </row>
    <row r="709" spans="3:24">
      <c r="C709">
        <v>2009</v>
      </c>
      <c r="D709">
        <v>502</v>
      </c>
      <c r="E709" s="321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3"/>
        <v>5.2152614379084973E-3</v>
      </c>
      <c r="W709">
        <v>3113.3810139742277</v>
      </c>
      <c r="X709">
        <v>5.2152614379084973E-3</v>
      </c>
    </row>
    <row r="710" spans="3:24">
      <c r="C710">
        <v>2009</v>
      </c>
      <c r="D710">
        <v>502</v>
      </c>
      <c r="E710" s="321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3"/>
        <v>5.5883986928104579E-3</v>
      </c>
      <c r="W710">
        <v>4195.5353988772522</v>
      </c>
      <c r="X710">
        <v>5.5883986928104579E-3</v>
      </c>
    </row>
    <row r="711" spans="3:24">
      <c r="C711">
        <v>2009</v>
      </c>
      <c r="D711">
        <v>502</v>
      </c>
      <c r="E711" s="321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3"/>
        <v>2.8621895424836602E-3</v>
      </c>
      <c r="W711">
        <v>1607.3698900776242</v>
      </c>
      <c r="X711">
        <v>2.8621895424836602E-3</v>
      </c>
    </row>
    <row r="712" spans="3:24">
      <c r="C712">
        <v>2009</v>
      </c>
      <c r="D712">
        <v>502</v>
      </c>
      <c r="E712" s="321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3"/>
        <v>3.1465032679738564E-3</v>
      </c>
      <c r="W712">
        <v>1546.8189273642552</v>
      </c>
      <c r="X712">
        <v>3.1465032679738564E-3</v>
      </c>
    </row>
    <row r="713" spans="3:24">
      <c r="C713">
        <v>2009</v>
      </c>
      <c r="D713">
        <v>502</v>
      </c>
      <c r="E713" s="321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3"/>
        <v>4.0085620915032679E-3</v>
      </c>
      <c r="W713">
        <v>2340.1917977881362</v>
      </c>
      <c r="X713">
        <v>4.0085620915032679E-3</v>
      </c>
    </row>
    <row r="714" spans="3:24">
      <c r="C714">
        <v>2009</v>
      </c>
      <c r="D714">
        <v>502</v>
      </c>
      <c r="E714" s="321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3"/>
        <v>3.3027124183006534E-3</v>
      </c>
      <c r="W714">
        <v>2052.9628720965156</v>
      </c>
      <c r="X714">
        <v>3.3027124183006534E-3</v>
      </c>
    </row>
    <row r="715" spans="3:24">
      <c r="C715">
        <v>2009</v>
      </c>
      <c r="D715">
        <v>502</v>
      </c>
      <c r="E715" s="321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3"/>
        <v>5.7249019607843142E-3</v>
      </c>
      <c r="W715">
        <v>2944.1488361342999</v>
      </c>
      <c r="X715">
        <v>5.7249019607843142E-3</v>
      </c>
    </row>
    <row r="716" spans="3:24">
      <c r="C716">
        <v>2009</v>
      </c>
      <c r="D716">
        <v>502</v>
      </c>
      <c r="E716" s="321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3"/>
        <v>6.2106862745098038E-3</v>
      </c>
      <c r="W716">
        <v>4209.5086979649532</v>
      </c>
      <c r="X716">
        <v>6.2106862745098038E-3</v>
      </c>
    </row>
    <row r="717" spans="3:24">
      <c r="C717">
        <v>2009</v>
      </c>
      <c r="D717">
        <v>502</v>
      </c>
      <c r="E717" s="321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3"/>
        <v>7.5537254901960789E-3</v>
      </c>
      <c r="W717">
        <v>5234.2172977296514</v>
      </c>
      <c r="X717">
        <v>7.5537254901960789E-3</v>
      </c>
    </row>
    <row r="718" spans="3:24">
      <c r="C718">
        <v>2009</v>
      </c>
      <c r="D718">
        <v>502</v>
      </c>
      <c r="E718" s="321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3"/>
        <v>2.9518627450980397E-3</v>
      </c>
      <c r="W718">
        <v>1770.3917127674622</v>
      </c>
      <c r="X718">
        <v>2.9518627450980397E-3</v>
      </c>
    </row>
    <row r="719" spans="3:24">
      <c r="C719">
        <v>2009</v>
      </c>
      <c r="D719">
        <v>502</v>
      </c>
      <c r="E719" s="321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3"/>
        <v>2.9258496732026146E-3</v>
      </c>
      <c r="W719">
        <v>1789.0227782177294</v>
      </c>
      <c r="X719">
        <v>2.9258496732026146E-3</v>
      </c>
    </row>
    <row r="720" spans="3:24">
      <c r="C720">
        <v>2009</v>
      </c>
      <c r="D720">
        <v>502</v>
      </c>
      <c r="E720" s="321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3"/>
        <v>4.1963071895424831E-3</v>
      </c>
      <c r="W720">
        <v>2194.2484517610428</v>
      </c>
      <c r="X720">
        <v>4.1963071895424831E-3</v>
      </c>
    </row>
    <row r="721" spans="3:24">
      <c r="C721">
        <v>2009</v>
      </c>
      <c r="D721">
        <v>502</v>
      </c>
      <c r="E721" s="321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3"/>
        <v>4.9154575163398691E-3</v>
      </c>
      <c r="W721">
        <v>2871.177163120753</v>
      </c>
      <c r="X721">
        <v>4.9154575163398691E-3</v>
      </c>
    </row>
    <row r="722" spans="3:24">
      <c r="C722">
        <v>2009</v>
      </c>
      <c r="D722">
        <v>502</v>
      </c>
      <c r="E722" s="321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3"/>
        <v>5.9432679738562087E-3</v>
      </c>
      <c r="W722">
        <v>3509.2911547924077</v>
      </c>
      <c r="X722">
        <v>5.9432679738562087E-3</v>
      </c>
    </row>
    <row r="723" spans="3:24">
      <c r="C723">
        <v>2009</v>
      </c>
      <c r="D723">
        <v>502</v>
      </c>
      <c r="E723" s="321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3"/>
        <v>6.1766666666666671E-3</v>
      </c>
      <c r="W723">
        <v>4181.5620997895503</v>
      </c>
      <c r="X723">
        <v>6.1766666666666671E-3</v>
      </c>
    </row>
    <row r="724" spans="3:24">
      <c r="C724">
        <v>2009</v>
      </c>
      <c r="D724">
        <v>502</v>
      </c>
      <c r="E724" s="321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3"/>
        <v>6.9591176470588222E-3</v>
      </c>
      <c r="W724">
        <v>5406.5546531446244</v>
      </c>
      <c r="X724">
        <v>6.9591176470588222E-3</v>
      </c>
    </row>
    <row r="725" spans="3:24">
      <c r="C725">
        <v>2009</v>
      </c>
      <c r="D725">
        <v>502</v>
      </c>
      <c r="E725" s="321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3"/>
        <v>3.3316339869281044E-3</v>
      </c>
      <c r="W725">
        <v>1433.4799458751295</v>
      </c>
      <c r="X725">
        <v>3.3316339869281044E-3</v>
      </c>
    </row>
    <row r="726" spans="3:24">
      <c r="C726">
        <v>2009</v>
      </c>
      <c r="D726">
        <v>502</v>
      </c>
      <c r="E726" s="321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3"/>
        <v>3.0533006535947709E-3</v>
      </c>
      <c r="W726">
        <v>1484.7153758633642</v>
      </c>
      <c r="X726">
        <v>3.0533006535947709E-3</v>
      </c>
    </row>
    <row r="727" spans="3:24">
      <c r="C727">
        <v>2009</v>
      </c>
      <c r="D727">
        <v>502</v>
      </c>
      <c r="E727" s="321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3"/>
        <v>3.1853267973856207E-3</v>
      </c>
      <c r="W727">
        <v>2015.7007411959814</v>
      </c>
      <c r="X727">
        <v>3.1853267973856207E-3</v>
      </c>
    </row>
    <row r="728" spans="3:24">
      <c r="C728">
        <v>2009</v>
      </c>
      <c r="D728">
        <v>502</v>
      </c>
      <c r="E728" s="321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3"/>
        <v>4.7805228758169933E-3</v>
      </c>
      <c r="W728">
        <v>2840.1253873703081</v>
      </c>
      <c r="X728">
        <v>4.7805228758169933E-3</v>
      </c>
    </row>
    <row r="729" spans="3:24">
      <c r="C729">
        <v>2009</v>
      </c>
      <c r="D729">
        <v>502</v>
      </c>
      <c r="E729" s="321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3"/>
        <v>6.3619607843137249E-3</v>
      </c>
      <c r="W729">
        <v>2840.1253873703081</v>
      </c>
      <c r="X729">
        <v>6.3619607843137249E-3</v>
      </c>
    </row>
    <row r="730" spans="3:24">
      <c r="C730">
        <v>2009</v>
      </c>
      <c r="D730">
        <v>502</v>
      </c>
      <c r="E730" s="321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3"/>
        <v>7.0950653594771236E-3</v>
      </c>
      <c r="W730">
        <v>3909.8590619731526</v>
      </c>
      <c r="X730">
        <v>7.0950653594771236E-3</v>
      </c>
    </row>
    <row r="731" spans="3:24">
      <c r="C731">
        <v>2009</v>
      </c>
      <c r="D731">
        <v>502</v>
      </c>
      <c r="E731" s="321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3"/>
        <v>6.8365359477124184E-3</v>
      </c>
      <c r="W731">
        <v>4819.6760914612069</v>
      </c>
      <c r="X731">
        <v>6.8365359477124184E-3</v>
      </c>
    </row>
    <row r="732" spans="3:24">
      <c r="C732">
        <v>2009</v>
      </c>
      <c r="D732">
        <v>502</v>
      </c>
      <c r="E732" s="321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3"/>
        <v>2.6302777777777778E-3</v>
      </c>
      <c r="W732">
        <v>1506.4516188886762</v>
      </c>
      <c r="X732">
        <v>2.6302777777777778E-3</v>
      </c>
    </row>
    <row r="733" spans="3:24">
      <c r="C733">
        <v>2009</v>
      </c>
      <c r="D733">
        <v>502</v>
      </c>
      <c r="E733" s="321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3"/>
        <v>2.1554320987654321E-3</v>
      </c>
      <c r="W733">
        <v>1407.0859364872506</v>
      </c>
      <c r="X733">
        <v>2.1554320987654321E-3</v>
      </c>
    </row>
    <row r="734" spans="3:24">
      <c r="C734">
        <v>2009</v>
      </c>
      <c r="D734">
        <v>502</v>
      </c>
      <c r="E734" s="321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3"/>
        <v>3.6012345679012343E-3</v>
      </c>
      <c r="W734">
        <v>1428.8221795125628</v>
      </c>
      <c r="X734">
        <v>3.6012345679012343E-3</v>
      </c>
    </row>
    <row r="735" spans="3:24">
      <c r="C735">
        <v>2009</v>
      </c>
      <c r="D735">
        <v>502</v>
      </c>
      <c r="E735" s="321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3"/>
        <v>3.1564506172839508E-3</v>
      </c>
      <c r="W735">
        <v>2380.5591062637154</v>
      </c>
      <c r="X735">
        <v>3.1564506172839508E-3</v>
      </c>
    </row>
    <row r="736" spans="3:24">
      <c r="C736">
        <v>2009</v>
      </c>
      <c r="D736">
        <v>502</v>
      </c>
      <c r="E736" s="321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3"/>
        <v>3.9987962962962963E-3</v>
      </c>
      <c r="W736">
        <v>2416.2686483767275</v>
      </c>
      <c r="X736">
        <v>3.9987962962962963E-3</v>
      </c>
    </row>
    <row r="737" spans="3:24">
      <c r="C737">
        <v>2009</v>
      </c>
      <c r="D737">
        <v>502</v>
      </c>
      <c r="E737" s="321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3"/>
        <v>4.786820987654321E-3</v>
      </c>
      <c r="W737">
        <v>3113.3810139742277</v>
      </c>
      <c r="X737">
        <v>4.786820987654321E-3</v>
      </c>
    </row>
    <row r="738" spans="3:24">
      <c r="C738">
        <v>2009</v>
      </c>
      <c r="D738">
        <v>502</v>
      </c>
      <c r="E738" s="321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3"/>
        <v>4.9641049382716041E-3</v>
      </c>
      <c r="W738">
        <v>4195.5353988772522</v>
      </c>
      <c r="X738">
        <v>4.9641049382716041E-3</v>
      </c>
    </row>
    <row r="739" spans="3:24">
      <c r="C739">
        <v>2009</v>
      </c>
      <c r="D739">
        <v>502</v>
      </c>
      <c r="E739" s="321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3"/>
        <v>2.6054012345679009E-3</v>
      </c>
      <c r="W739">
        <v>1607.3698900776242</v>
      </c>
      <c r="X739">
        <v>2.6054012345679009E-3</v>
      </c>
    </row>
    <row r="740" spans="3:24">
      <c r="C740">
        <v>2009</v>
      </c>
      <c r="D740">
        <v>502</v>
      </c>
      <c r="E740" s="321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3"/>
        <v>2.97E-3</v>
      </c>
      <c r="W740">
        <v>1546.8189273642552</v>
      </c>
      <c r="X740">
        <v>2.97E-3</v>
      </c>
    </row>
    <row r="741" spans="3:24">
      <c r="C741">
        <v>2009</v>
      </c>
      <c r="D741">
        <v>502</v>
      </c>
      <c r="E741" s="321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3"/>
        <v>3.6152777777777776E-3</v>
      </c>
      <c r="W741">
        <v>2340.1917977881362</v>
      </c>
      <c r="X741">
        <v>3.6152777777777776E-3</v>
      </c>
    </row>
    <row r="742" spans="3:24">
      <c r="C742">
        <v>2009</v>
      </c>
      <c r="D742">
        <v>502</v>
      </c>
      <c r="E742" s="321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3"/>
        <v>3.2106172839506167E-3</v>
      </c>
      <c r="W742">
        <v>2052.9628720965156</v>
      </c>
      <c r="X742">
        <v>3.2106172839506167E-3</v>
      </c>
    </row>
    <row r="743" spans="3:24">
      <c r="C743">
        <v>2009</v>
      </c>
      <c r="D743">
        <v>502</v>
      </c>
      <c r="E743" s="321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3"/>
        <v>5.0587037037037033E-3</v>
      </c>
      <c r="W743">
        <v>2944.1488361342999</v>
      </c>
      <c r="X743">
        <v>5.0587037037037033E-3</v>
      </c>
    </row>
    <row r="744" spans="3:24">
      <c r="C744">
        <v>2009</v>
      </c>
      <c r="D744">
        <v>502</v>
      </c>
      <c r="E744" s="321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3"/>
        <v>5.7771604938271605E-3</v>
      </c>
      <c r="W744">
        <v>4209.5086979649532</v>
      </c>
      <c r="X744">
        <v>5.7771604938271605E-3</v>
      </c>
    </row>
    <row r="745" spans="3:24">
      <c r="C745">
        <v>2009</v>
      </c>
      <c r="D745">
        <v>502</v>
      </c>
      <c r="E745" s="321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3"/>
        <v>7.0264197530864195E-3</v>
      </c>
      <c r="W745">
        <v>5234.2172977296514</v>
      </c>
      <c r="X745">
        <v>7.0264197530864195E-3</v>
      </c>
    </row>
    <row r="746" spans="3:24">
      <c r="C746">
        <v>2009</v>
      </c>
      <c r="D746">
        <v>502</v>
      </c>
      <c r="E746" s="321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3"/>
        <v>2.7357407407407408E-3</v>
      </c>
      <c r="W746">
        <v>1770.3917127674622</v>
      </c>
      <c r="X746">
        <v>2.7357407407407408E-3</v>
      </c>
    </row>
    <row r="747" spans="3:24">
      <c r="C747">
        <v>2009</v>
      </c>
      <c r="D747">
        <v>502</v>
      </c>
      <c r="E747" s="321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3"/>
        <v>2.7123456790123456E-3</v>
      </c>
      <c r="W747">
        <v>1789.0227782177294</v>
      </c>
      <c r="X747">
        <v>2.7123456790123456E-3</v>
      </c>
    </row>
    <row r="748" spans="3:24">
      <c r="C748">
        <v>2009</v>
      </c>
      <c r="D748">
        <v>502</v>
      </c>
      <c r="E748" s="321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3"/>
        <v>3.9893518518518516E-3</v>
      </c>
      <c r="W748">
        <v>2194.2484517610428</v>
      </c>
      <c r="X748">
        <v>3.9893518518518516E-3</v>
      </c>
    </row>
    <row r="749" spans="3:24">
      <c r="C749">
        <v>2009</v>
      </c>
      <c r="D749">
        <v>502</v>
      </c>
      <c r="E749" s="321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3"/>
        <v>4.5177777777777777E-3</v>
      </c>
      <c r="W749">
        <v>2871.177163120753</v>
      </c>
      <c r="X749">
        <v>4.5177777777777777E-3</v>
      </c>
    </row>
    <row r="750" spans="3:24">
      <c r="C750">
        <v>2009</v>
      </c>
      <c r="D750">
        <v>502</v>
      </c>
      <c r="E750" s="321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3"/>
        <v>5.5323456790123456E-3</v>
      </c>
      <c r="W750">
        <v>3509.2911547924077</v>
      </c>
      <c r="X750">
        <v>5.5323456790123456E-3</v>
      </c>
    </row>
    <row r="751" spans="3:24">
      <c r="C751">
        <v>2009</v>
      </c>
      <c r="D751">
        <v>502</v>
      </c>
      <c r="E751" s="321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3"/>
        <v>5.8679629629629628E-3</v>
      </c>
      <c r="W751">
        <v>4181.5620997895503</v>
      </c>
      <c r="X751">
        <v>5.8679629629629628E-3</v>
      </c>
    </row>
    <row r="752" spans="3:24">
      <c r="C752">
        <v>2009</v>
      </c>
      <c r="D752">
        <v>502</v>
      </c>
      <c r="E752" s="321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3"/>
        <v>6.2977469135802469E-3</v>
      </c>
      <c r="W752">
        <v>5406.5546531446244</v>
      </c>
      <c r="X752">
        <v>6.2977469135802469E-3</v>
      </c>
    </row>
    <row r="753" spans="3:24">
      <c r="C753">
        <v>2009</v>
      </c>
      <c r="D753">
        <v>502</v>
      </c>
      <c r="E753" s="321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3"/>
        <v>3.11716049382716E-3</v>
      </c>
      <c r="W753">
        <v>1433.4799458751295</v>
      </c>
      <c r="X753">
        <v>3.11716049382716E-3</v>
      </c>
    </row>
    <row r="754" spans="3:24">
      <c r="C754">
        <v>2009</v>
      </c>
      <c r="D754">
        <v>502</v>
      </c>
      <c r="E754" s="321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3"/>
        <v>2.8233024691358024E-3</v>
      </c>
      <c r="W754">
        <v>1484.7153758633642</v>
      </c>
      <c r="X754">
        <v>2.8233024691358024E-3</v>
      </c>
    </row>
    <row r="755" spans="3:24">
      <c r="C755">
        <v>2009</v>
      </c>
      <c r="D755">
        <v>502</v>
      </c>
      <c r="E755" s="321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3"/>
        <v>3.0387654320987658E-3</v>
      </c>
      <c r="W755">
        <v>2015.7007411959814</v>
      </c>
      <c r="X755">
        <v>3.0387654320987658E-3</v>
      </c>
    </row>
    <row r="756" spans="3:24">
      <c r="C756">
        <v>2009</v>
      </c>
      <c r="D756">
        <v>502</v>
      </c>
      <c r="E756" s="321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4">H756/G756</f>
        <v>4.3037345679012356E-3</v>
      </c>
      <c r="W756">
        <v>2840.1253873703081</v>
      </c>
      <c r="X756">
        <v>4.3037345679012356E-3</v>
      </c>
    </row>
    <row r="757" spans="3:24">
      <c r="C757">
        <v>2009</v>
      </c>
      <c r="D757">
        <v>502</v>
      </c>
      <c r="E757" s="321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4"/>
        <v>5.6362962962962955E-3</v>
      </c>
      <c r="W757">
        <v>2840.1253873703081</v>
      </c>
      <c r="X757">
        <v>5.6362962962962955E-3</v>
      </c>
    </row>
    <row r="758" spans="3:24">
      <c r="C758">
        <v>2009</v>
      </c>
      <c r="D758">
        <v>502</v>
      </c>
      <c r="E758" s="321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4"/>
        <v>6.3724691358024686E-3</v>
      </c>
      <c r="W758">
        <v>3909.8590619731526</v>
      </c>
      <c r="X758">
        <v>6.3724691358024686E-3</v>
      </c>
    </row>
    <row r="759" spans="3:24">
      <c r="C759">
        <v>2009</v>
      </c>
      <c r="D759">
        <v>502</v>
      </c>
      <c r="E759" s="321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4"/>
        <v>6.4409876543209876E-3</v>
      </c>
      <c r="W759">
        <v>4819.6760914612069</v>
      </c>
      <c r="X759">
        <v>6.4409876543209876E-3</v>
      </c>
    </row>
    <row r="760" spans="3:24">
      <c r="C760">
        <v>2009</v>
      </c>
      <c r="D760">
        <v>502</v>
      </c>
      <c r="E760" s="321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4"/>
        <v>2.2407536231884057E-3</v>
      </c>
      <c r="W760">
        <v>1506.4516188886762</v>
      </c>
      <c r="X760">
        <v>2.2407536231884057E-3</v>
      </c>
    </row>
    <row r="761" spans="3:24">
      <c r="C761">
        <v>2009</v>
      </c>
      <c r="D761">
        <v>502</v>
      </c>
      <c r="E761" s="321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4"/>
        <v>1.8461159420289858E-3</v>
      </c>
      <c r="W761">
        <v>1407.0859364872506</v>
      </c>
      <c r="X761">
        <v>1.8461159420289858E-3</v>
      </c>
    </row>
    <row r="762" spans="3:24">
      <c r="C762">
        <v>2009</v>
      </c>
      <c r="D762">
        <v>502</v>
      </c>
      <c r="E762" s="321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4"/>
        <v>3.0528985507246378E-3</v>
      </c>
      <c r="W762">
        <v>1428.8221795125628</v>
      </c>
      <c r="X762">
        <v>3.0528985507246378E-3</v>
      </c>
    </row>
    <row r="763" spans="3:24">
      <c r="C763">
        <v>2009</v>
      </c>
      <c r="D763">
        <v>502</v>
      </c>
      <c r="E763" s="321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4"/>
        <v>2.6070724637681157E-3</v>
      </c>
      <c r="W763">
        <v>2380.5591062637154</v>
      </c>
      <c r="X763">
        <v>2.6070724637681157E-3</v>
      </c>
    </row>
    <row r="764" spans="3:24">
      <c r="C764">
        <v>2009</v>
      </c>
      <c r="D764">
        <v>502</v>
      </c>
      <c r="E764" s="321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4"/>
        <v>3.4016811594202901E-3</v>
      </c>
      <c r="W764">
        <v>2416.2686483767275</v>
      </c>
      <c r="X764">
        <v>3.4016811594202901E-3</v>
      </c>
    </row>
    <row r="765" spans="3:24">
      <c r="C765">
        <v>2009</v>
      </c>
      <c r="D765">
        <v>502</v>
      </c>
      <c r="E765" s="321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4"/>
        <v>3.8867246376811599E-3</v>
      </c>
      <c r="W765">
        <v>3113.3810139742277</v>
      </c>
      <c r="X765">
        <v>3.8867246376811599E-3</v>
      </c>
    </row>
    <row r="766" spans="3:24">
      <c r="C766">
        <v>2009</v>
      </c>
      <c r="D766">
        <v>502</v>
      </c>
      <c r="E766" s="321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4"/>
        <v>4.4408985507246382E-3</v>
      </c>
      <c r="W766">
        <v>4195.5353988772522</v>
      </c>
      <c r="X766">
        <v>4.4408985507246382E-3</v>
      </c>
    </row>
    <row r="767" spans="3:24">
      <c r="C767">
        <v>2009</v>
      </c>
      <c r="D767">
        <v>502</v>
      </c>
      <c r="E767" s="321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4"/>
        <v>2.2245217391304345E-3</v>
      </c>
      <c r="W767">
        <v>1607.3698900776242</v>
      </c>
      <c r="X767">
        <v>2.2245217391304345E-3</v>
      </c>
    </row>
    <row r="768" spans="3:24">
      <c r="C768">
        <v>2009</v>
      </c>
      <c r="D768">
        <v>502</v>
      </c>
      <c r="E768" s="321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4"/>
        <v>2.45063768115942E-3</v>
      </c>
      <c r="W768">
        <v>1546.8189273642552</v>
      </c>
      <c r="X768">
        <v>2.45063768115942E-3</v>
      </c>
    </row>
    <row r="769" spans="3:24">
      <c r="C769">
        <v>2009</v>
      </c>
      <c r="D769">
        <v>502</v>
      </c>
      <c r="E769" s="321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4"/>
        <v>2.8721159420289854E-3</v>
      </c>
      <c r="W769">
        <v>2340.1917977881362</v>
      </c>
      <c r="X769">
        <v>2.8721159420289854E-3</v>
      </c>
    </row>
    <row r="770" spans="3:24">
      <c r="C770">
        <v>2009</v>
      </c>
      <c r="D770">
        <v>502</v>
      </c>
      <c r="E770" s="321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4"/>
        <v>2.6538840579710139E-3</v>
      </c>
      <c r="W770">
        <v>2052.9628720965156</v>
      </c>
      <c r="X770">
        <v>2.6538840579710139E-3</v>
      </c>
    </row>
    <row r="771" spans="3:24">
      <c r="C771">
        <v>2009</v>
      </c>
      <c r="D771">
        <v>502</v>
      </c>
      <c r="E771" s="321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4"/>
        <v>4.4184637681159416E-3</v>
      </c>
      <c r="W771">
        <v>2944.1488361342999</v>
      </c>
      <c r="X771">
        <v>4.4184637681159416E-3</v>
      </c>
    </row>
    <row r="772" spans="3:24">
      <c r="C772">
        <v>2009</v>
      </c>
      <c r="D772">
        <v>502</v>
      </c>
      <c r="E772" s="321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4"/>
        <v>4.9227536231884065E-3</v>
      </c>
      <c r="W772">
        <v>4209.5086979649532</v>
      </c>
      <c r="X772">
        <v>4.9227536231884065E-3</v>
      </c>
    </row>
    <row r="773" spans="3:24">
      <c r="C773">
        <v>2009</v>
      </c>
      <c r="D773">
        <v>502</v>
      </c>
      <c r="E773" s="321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4"/>
        <v>6.5102028985507231E-3</v>
      </c>
      <c r="W773">
        <v>5234.2172977296514</v>
      </c>
      <c r="X773">
        <v>6.5102028985507231E-3</v>
      </c>
    </row>
    <row r="774" spans="3:24">
      <c r="C774">
        <v>2009</v>
      </c>
      <c r="D774">
        <v>502</v>
      </c>
      <c r="E774" s="321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4"/>
        <v>2.3368695652173912E-3</v>
      </c>
      <c r="W774">
        <v>1770.3917127674622</v>
      </c>
      <c r="X774">
        <v>2.3368695652173912E-3</v>
      </c>
    </row>
    <row r="775" spans="3:24">
      <c r="C775">
        <v>2009</v>
      </c>
      <c r="D775">
        <v>502</v>
      </c>
      <c r="E775" s="321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4"/>
        <v>2.193304347826087E-3</v>
      </c>
      <c r="W775">
        <v>1789.0227782177294</v>
      </c>
      <c r="X775">
        <v>2.193304347826087E-3</v>
      </c>
    </row>
    <row r="776" spans="3:24">
      <c r="C776">
        <v>2009</v>
      </c>
      <c r="D776">
        <v>502</v>
      </c>
      <c r="E776" s="321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4"/>
        <v>3.4511884057971016E-3</v>
      </c>
      <c r="W776">
        <v>2194.2484517610428</v>
      </c>
      <c r="X776">
        <v>3.4511884057971016E-3</v>
      </c>
    </row>
    <row r="777" spans="3:24">
      <c r="C777">
        <v>2009</v>
      </c>
      <c r="D777">
        <v>502</v>
      </c>
      <c r="E777" s="321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4"/>
        <v>3.6885797101449277E-3</v>
      </c>
      <c r="W777">
        <v>2871.177163120753</v>
      </c>
      <c r="X777">
        <v>3.6885797101449277E-3</v>
      </c>
    </row>
    <row r="778" spans="3:24">
      <c r="C778">
        <v>2009</v>
      </c>
      <c r="D778">
        <v>502</v>
      </c>
      <c r="E778" s="321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4"/>
        <v>4.8471594202898552E-3</v>
      </c>
      <c r="W778">
        <v>3509.2911547924077</v>
      </c>
      <c r="X778">
        <v>4.8471594202898552E-3</v>
      </c>
    </row>
    <row r="779" spans="3:24">
      <c r="C779">
        <v>2009</v>
      </c>
      <c r="D779">
        <v>502</v>
      </c>
      <c r="E779" s="321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4"/>
        <v>5.0136521739130423E-3</v>
      </c>
      <c r="W779">
        <v>4181.5620997895503</v>
      </c>
      <c r="X779">
        <v>5.0136521739130423E-3</v>
      </c>
    </row>
    <row r="780" spans="3:24">
      <c r="C780">
        <v>2009</v>
      </c>
      <c r="D780">
        <v>502</v>
      </c>
      <c r="E780" s="321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4"/>
        <v>5.2860289855072469E-3</v>
      </c>
      <c r="W780">
        <v>5406.5546531446244</v>
      </c>
      <c r="X780">
        <v>5.2860289855072469E-3</v>
      </c>
    </row>
    <row r="781" spans="3:24">
      <c r="C781">
        <v>2009</v>
      </c>
      <c r="D781">
        <v>502</v>
      </c>
      <c r="E781" s="321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4"/>
        <v>2.5933043478260868E-3</v>
      </c>
      <c r="W781">
        <v>1433.4799458751295</v>
      </c>
      <c r="X781">
        <v>2.5933043478260868E-3</v>
      </c>
    </row>
    <row r="782" spans="3:24">
      <c r="C782">
        <v>2009</v>
      </c>
      <c r="D782">
        <v>502</v>
      </c>
      <c r="E782" s="321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4"/>
        <v>2.3740869565217391E-3</v>
      </c>
      <c r="W782">
        <v>1484.7153758633642</v>
      </c>
      <c r="X782">
        <v>2.3740869565217391E-3</v>
      </c>
    </row>
    <row r="783" spans="3:24">
      <c r="C783">
        <v>2009</v>
      </c>
      <c r="D783">
        <v>502</v>
      </c>
      <c r="E783" s="321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4"/>
        <v>2.5724057971014493E-3</v>
      </c>
      <c r="W783">
        <v>2015.7007411959814</v>
      </c>
      <c r="X783">
        <v>2.5724057971014493E-3</v>
      </c>
    </row>
    <row r="784" spans="3:24">
      <c r="C784">
        <v>2009</v>
      </c>
      <c r="D784">
        <v>502</v>
      </c>
      <c r="E784" s="321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4"/>
        <v>3.3617681159420292E-3</v>
      </c>
      <c r="W784">
        <v>2840.1253873703081</v>
      </c>
      <c r="X784">
        <v>3.3617681159420292E-3</v>
      </c>
    </row>
    <row r="785" spans="3:24">
      <c r="C785">
        <v>2009</v>
      </c>
      <c r="D785">
        <v>502</v>
      </c>
      <c r="E785" s="321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4"/>
        <v>4.6922318840579708E-3</v>
      </c>
      <c r="W785">
        <v>2840.1253873703081</v>
      </c>
      <c r="X785">
        <v>4.6922318840579708E-3</v>
      </c>
    </row>
    <row r="786" spans="3:24">
      <c r="C786">
        <v>2009</v>
      </c>
      <c r="D786">
        <v>502</v>
      </c>
      <c r="E786" s="321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4"/>
        <v>5.1668985507246365E-3</v>
      </c>
      <c r="W786">
        <v>3909.8590619731526</v>
      </c>
      <c r="X786">
        <v>5.1668985507246365E-3</v>
      </c>
    </row>
    <row r="787" spans="3:24">
      <c r="C787">
        <v>2009</v>
      </c>
      <c r="D787">
        <v>502</v>
      </c>
      <c r="E787" s="321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4"/>
        <v>5.1458550724637689E-3</v>
      </c>
      <c r="W787">
        <v>4819.6760914612069</v>
      </c>
      <c r="X787">
        <v>5.1458550724637689E-3</v>
      </c>
    </row>
    <row r="788" spans="3:24">
      <c r="C788">
        <v>2009</v>
      </c>
      <c r="D788">
        <v>502</v>
      </c>
      <c r="E788" s="321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4"/>
        <v>2.7231388888888887E-3</v>
      </c>
      <c r="W788">
        <v>1506.4516188886762</v>
      </c>
      <c r="X788">
        <v>2.7231388888888887E-3</v>
      </c>
    </row>
    <row r="789" spans="3:24">
      <c r="C789">
        <v>2009</v>
      </c>
      <c r="D789">
        <v>502</v>
      </c>
      <c r="E789" s="321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4"/>
        <v>1.9550833333333334E-3</v>
      </c>
      <c r="W789">
        <v>1407.0859364872506</v>
      </c>
      <c r="X789">
        <v>1.9550833333333334E-3</v>
      </c>
    </row>
    <row r="790" spans="3:24">
      <c r="C790">
        <v>2009</v>
      </c>
      <c r="D790">
        <v>502</v>
      </c>
      <c r="E790" s="321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4"/>
        <v>3.580388888888889E-3</v>
      </c>
      <c r="W790">
        <v>1428.8221795125628</v>
      </c>
      <c r="X790">
        <v>3.580388888888889E-3</v>
      </c>
    </row>
    <row r="791" spans="3:24">
      <c r="C791">
        <v>2009</v>
      </c>
      <c r="D791">
        <v>502</v>
      </c>
      <c r="E791" s="321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4"/>
        <v>2.6759166666666667E-3</v>
      </c>
      <c r="W791">
        <v>2380.5591062637154</v>
      </c>
      <c r="X791">
        <v>2.6759166666666667E-3</v>
      </c>
    </row>
    <row r="792" spans="3:24">
      <c r="C792">
        <v>2009</v>
      </c>
      <c r="D792">
        <v>502</v>
      </c>
      <c r="E792" s="321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4"/>
        <v>3.7455000000000001E-3</v>
      </c>
      <c r="W792">
        <v>2416.2686483767275</v>
      </c>
      <c r="X792">
        <v>3.7455000000000001E-3</v>
      </c>
    </row>
    <row r="793" spans="3:24">
      <c r="C793">
        <v>2009</v>
      </c>
      <c r="D793">
        <v>502</v>
      </c>
      <c r="E793" s="321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4"/>
        <v>4.0033055555555551E-3</v>
      </c>
      <c r="W793">
        <v>3113.3810139742277</v>
      </c>
      <c r="X793">
        <v>4.0033055555555551E-3</v>
      </c>
    </row>
    <row r="794" spans="3:24">
      <c r="C794">
        <v>2009</v>
      </c>
      <c r="D794">
        <v>502</v>
      </c>
      <c r="E794" s="321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4"/>
        <v>4.6561111111111117E-3</v>
      </c>
      <c r="W794">
        <v>4195.5353988772522</v>
      </c>
      <c r="X794">
        <v>4.6561111111111117E-3</v>
      </c>
    </row>
    <row r="795" spans="3:24">
      <c r="C795">
        <v>2009</v>
      </c>
      <c r="D795">
        <v>502</v>
      </c>
      <c r="E795" s="321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4"/>
        <v>2.3468611111111112E-3</v>
      </c>
      <c r="W795">
        <v>1607.3698900776242</v>
      </c>
      <c r="X795">
        <v>2.3468611111111112E-3</v>
      </c>
    </row>
    <row r="796" spans="3:24">
      <c r="C796">
        <v>2009</v>
      </c>
      <c r="D796">
        <v>502</v>
      </c>
      <c r="E796" s="321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4"/>
        <v>2.9519999999999993E-3</v>
      </c>
      <c r="W796">
        <v>1546.8189273642552</v>
      </c>
      <c r="X796">
        <v>2.9519999999999993E-3</v>
      </c>
    </row>
    <row r="797" spans="3:24">
      <c r="C797">
        <v>2009</v>
      </c>
      <c r="D797">
        <v>502</v>
      </c>
      <c r="E797" s="321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4"/>
        <v>3.0728611111111113E-3</v>
      </c>
      <c r="W797">
        <v>2340.1917977881362</v>
      </c>
      <c r="X797">
        <v>3.0728611111111113E-3</v>
      </c>
    </row>
    <row r="798" spans="3:24">
      <c r="C798">
        <v>2009</v>
      </c>
      <c r="D798">
        <v>502</v>
      </c>
      <c r="E798" s="321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4"/>
        <v>2.7926111111111112E-3</v>
      </c>
      <c r="W798">
        <v>2052.9628720965156</v>
      </c>
      <c r="X798">
        <v>2.7926111111111112E-3</v>
      </c>
    </row>
    <row r="799" spans="3:24">
      <c r="C799">
        <v>2009</v>
      </c>
      <c r="D799">
        <v>502</v>
      </c>
      <c r="E799" s="321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4"/>
        <v>4.8325277777777776E-3</v>
      </c>
      <c r="W799">
        <v>2944.1488361342999</v>
      </c>
      <c r="X799">
        <v>4.8325277777777776E-3</v>
      </c>
    </row>
    <row r="800" spans="3:24">
      <c r="C800">
        <v>2009</v>
      </c>
      <c r="D800">
        <v>502</v>
      </c>
      <c r="E800" s="321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4"/>
        <v>5.5613333333333339E-3</v>
      </c>
      <c r="W800">
        <v>4209.5086979649532</v>
      </c>
      <c r="X800">
        <v>5.5613333333333339E-3</v>
      </c>
    </row>
    <row r="801" spans="3:24">
      <c r="C801">
        <v>2009</v>
      </c>
      <c r="D801">
        <v>502</v>
      </c>
      <c r="E801" s="321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4"/>
        <v>6.5940277777777776E-3</v>
      </c>
      <c r="W801">
        <v>5234.2172977296514</v>
      </c>
      <c r="X801">
        <v>6.5940277777777776E-3</v>
      </c>
    </row>
    <row r="802" spans="3:24">
      <c r="C802">
        <v>2009</v>
      </c>
      <c r="D802">
        <v>502</v>
      </c>
      <c r="E802" s="321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4"/>
        <v>2.496472222222222E-3</v>
      </c>
      <c r="W802">
        <v>1770.3917127674622</v>
      </c>
      <c r="X802">
        <v>2.496472222222222E-3</v>
      </c>
    </row>
    <row r="803" spans="3:24">
      <c r="C803">
        <v>2009</v>
      </c>
      <c r="D803">
        <v>502</v>
      </c>
      <c r="E803" s="321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4"/>
        <v>2.4112499999999998E-3</v>
      </c>
      <c r="W803">
        <v>1789.0227782177294</v>
      </c>
      <c r="X803">
        <v>2.4112499999999998E-3</v>
      </c>
    </row>
    <row r="804" spans="3:24">
      <c r="C804">
        <v>2009</v>
      </c>
      <c r="D804">
        <v>502</v>
      </c>
      <c r="E804" s="321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4"/>
        <v>4.0511111111111112E-3</v>
      </c>
      <c r="W804">
        <v>2194.2484517610428</v>
      </c>
      <c r="X804">
        <v>4.0511111111111112E-3</v>
      </c>
    </row>
    <row r="805" spans="3:24">
      <c r="C805">
        <v>2009</v>
      </c>
      <c r="D805">
        <v>502</v>
      </c>
      <c r="E805" s="321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4"/>
        <v>4.4172222222222217E-3</v>
      </c>
      <c r="W805">
        <v>2871.177163120753</v>
      </c>
      <c r="X805">
        <v>4.4172222222222217E-3</v>
      </c>
    </row>
    <row r="806" spans="3:24">
      <c r="C806">
        <v>2009</v>
      </c>
      <c r="D806">
        <v>502</v>
      </c>
      <c r="E806" s="321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4"/>
        <v>5.4887777777777782E-3</v>
      </c>
      <c r="W806">
        <v>3509.2911547924077</v>
      </c>
      <c r="X806">
        <v>5.4887777777777782E-3</v>
      </c>
    </row>
    <row r="807" spans="3:24">
      <c r="C807">
        <v>2009</v>
      </c>
      <c r="D807">
        <v>502</v>
      </c>
      <c r="E807" s="321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4"/>
        <v>5.5815555555555557E-3</v>
      </c>
      <c r="W807">
        <v>4181.5620997895503</v>
      </c>
      <c r="X807">
        <v>5.5815555555555557E-3</v>
      </c>
    </row>
    <row r="808" spans="3:24">
      <c r="C808">
        <v>2009</v>
      </c>
      <c r="D808">
        <v>502</v>
      </c>
      <c r="E808" s="321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4"/>
        <v>5.5465277777777778E-3</v>
      </c>
      <c r="W808">
        <v>5406.5546531446244</v>
      </c>
      <c r="X808">
        <v>5.5465277777777778E-3</v>
      </c>
    </row>
    <row r="809" spans="3:24">
      <c r="C809">
        <v>2009</v>
      </c>
      <c r="D809">
        <v>502</v>
      </c>
      <c r="E809" s="321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4"/>
        <v>3.2137777777777781E-3</v>
      </c>
      <c r="W809">
        <v>1433.4799458751295</v>
      </c>
      <c r="X809">
        <v>3.2137777777777781E-3</v>
      </c>
    </row>
    <row r="810" spans="3:24">
      <c r="C810">
        <v>2009</v>
      </c>
      <c r="D810">
        <v>502</v>
      </c>
      <c r="E810" s="321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4"/>
        <v>2.9866944444444446E-3</v>
      </c>
      <c r="W810">
        <v>1484.7153758633642</v>
      </c>
      <c r="X810">
        <v>2.9866944444444446E-3</v>
      </c>
    </row>
    <row r="811" spans="3:24">
      <c r="C811">
        <v>2009</v>
      </c>
      <c r="D811">
        <v>502</v>
      </c>
      <c r="E811" s="321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4"/>
        <v>3.1119722222222221E-3</v>
      </c>
      <c r="W811">
        <v>2015.7007411959814</v>
      </c>
      <c r="X811">
        <v>3.1119722222222221E-3</v>
      </c>
    </row>
    <row r="812" spans="3:24">
      <c r="C812">
        <v>2009</v>
      </c>
      <c r="D812">
        <v>502</v>
      </c>
      <c r="E812" s="321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4"/>
        <v>4.0711388888888889E-3</v>
      </c>
      <c r="W812">
        <v>2840.1253873703081</v>
      </c>
      <c r="X812">
        <v>4.0711388888888889E-3</v>
      </c>
    </row>
    <row r="813" spans="3:24">
      <c r="C813">
        <v>2009</v>
      </c>
      <c r="D813">
        <v>502</v>
      </c>
      <c r="E813" s="321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4"/>
        <v>5.2877222222222223E-3</v>
      </c>
      <c r="W813">
        <v>2840.1253873703081</v>
      </c>
      <c r="X813">
        <v>5.2877222222222223E-3</v>
      </c>
    </row>
    <row r="814" spans="3:24">
      <c r="C814">
        <v>2009</v>
      </c>
      <c r="D814">
        <v>502</v>
      </c>
      <c r="E814" s="321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4"/>
        <v>5.7086666666666666E-3</v>
      </c>
      <c r="W814">
        <v>3909.8590619731526</v>
      </c>
      <c r="X814">
        <v>5.7086666666666666E-3</v>
      </c>
    </row>
    <row r="815" spans="3:24">
      <c r="C815">
        <v>2009</v>
      </c>
      <c r="D815">
        <v>502</v>
      </c>
      <c r="E815" s="321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4"/>
        <v>5.6507222222222228E-3</v>
      </c>
      <c r="W815">
        <v>4819.6760914612069</v>
      </c>
      <c r="X815">
        <v>5.6507222222222228E-3</v>
      </c>
    </row>
    <row r="816" spans="3:24">
      <c r="C816">
        <v>2009</v>
      </c>
      <c r="D816">
        <v>502</v>
      </c>
      <c r="E816" s="321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4"/>
        <v>1.8147089947089948E-3</v>
      </c>
      <c r="W816">
        <v>1506.4516188886762</v>
      </c>
      <c r="X816">
        <v>1.8147089947089948E-3</v>
      </c>
    </row>
    <row r="817" spans="3:24">
      <c r="C817">
        <v>2009</v>
      </c>
      <c r="D817">
        <v>502</v>
      </c>
      <c r="E817" s="321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4"/>
        <v>1.4947883597883598E-3</v>
      </c>
      <c r="W817">
        <v>1407.0859364872506</v>
      </c>
      <c r="X817">
        <v>1.4947883597883598E-3</v>
      </c>
    </row>
    <row r="818" spans="3:24">
      <c r="C818">
        <v>2009</v>
      </c>
      <c r="D818">
        <v>502</v>
      </c>
      <c r="E818" s="321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4"/>
        <v>2.3997883597883596E-3</v>
      </c>
      <c r="W818">
        <v>1428.8221795125628</v>
      </c>
      <c r="X818">
        <v>2.3997883597883596E-3</v>
      </c>
    </row>
    <row r="819" spans="3:24">
      <c r="C819">
        <v>2009</v>
      </c>
      <c r="D819">
        <v>502</v>
      </c>
      <c r="E819" s="321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4"/>
        <v>2.0576984126984129E-3</v>
      </c>
      <c r="W819">
        <v>2380.5591062637154</v>
      </c>
      <c r="X819">
        <v>2.0576984126984129E-3</v>
      </c>
    </row>
    <row r="820" spans="3:24">
      <c r="C820">
        <v>2009</v>
      </c>
      <c r="D820">
        <v>502</v>
      </c>
      <c r="E820" s="321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5">H820/G820</f>
        <v>2.7460582010582005E-3</v>
      </c>
      <c r="W820">
        <v>2416.2686483767275</v>
      </c>
      <c r="X820">
        <v>2.7460582010582005E-3</v>
      </c>
    </row>
    <row r="821" spans="3:24">
      <c r="C821">
        <v>2009</v>
      </c>
      <c r="D821">
        <v>502</v>
      </c>
      <c r="E821" s="321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5"/>
        <v>3.1981481481481483E-3</v>
      </c>
      <c r="W821">
        <v>3113.3810139742277</v>
      </c>
      <c r="X821">
        <v>3.1981481481481483E-3</v>
      </c>
    </row>
    <row r="822" spans="3:24">
      <c r="C822">
        <v>2009</v>
      </c>
      <c r="D822">
        <v>502</v>
      </c>
      <c r="E822" s="321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5"/>
        <v>3.6105555555555557E-3</v>
      </c>
      <c r="W822">
        <v>4195.5353988772522</v>
      </c>
      <c r="X822">
        <v>3.6105555555555557E-3</v>
      </c>
    </row>
    <row r="823" spans="3:24">
      <c r="C823">
        <v>2009</v>
      </c>
      <c r="D823">
        <v>502</v>
      </c>
      <c r="E823" s="321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5"/>
        <v>1.69505291005291E-3</v>
      </c>
      <c r="W823">
        <v>1607.3698900776242</v>
      </c>
      <c r="X823">
        <v>1.69505291005291E-3</v>
      </c>
    </row>
    <row r="824" spans="3:24">
      <c r="C824">
        <v>2009</v>
      </c>
      <c r="D824">
        <v>502</v>
      </c>
      <c r="E824" s="321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5"/>
        <v>1.9801058201058203E-3</v>
      </c>
      <c r="W824">
        <v>1546.8189273642552</v>
      </c>
      <c r="X824">
        <v>1.9801058201058203E-3</v>
      </c>
    </row>
    <row r="825" spans="3:24">
      <c r="C825">
        <v>2009</v>
      </c>
      <c r="D825">
        <v>502</v>
      </c>
      <c r="E825" s="321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5"/>
        <v>2.3162433862433862E-3</v>
      </c>
      <c r="W825">
        <v>2340.1917977881362</v>
      </c>
      <c r="X825">
        <v>2.3162433862433862E-3</v>
      </c>
    </row>
    <row r="826" spans="3:24">
      <c r="C826">
        <v>2009</v>
      </c>
      <c r="D826">
        <v>502</v>
      </c>
      <c r="E826" s="321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5"/>
        <v>2.094973544973545E-3</v>
      </c>
      <c r="W826">
        <v>2052.9628720965156</v>
      </c>
      <c r="X826">
        <v>2.094973544973545E-3</v>
      </c>
    </row>
    <row r="827" spans="3:24">
      <c r="C827">
        <v>2009</v>
      </c>
      <c r="D827">
        <v>502</v>
      </c>
      <c r="E827" s="321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5"/>
        <v>3.5354761904761904E-3</v>
      </c>
      <c r="W827">
        <v>2944.1488361342999</v>
      </c>
      <c r="X827">
        <v>3.5354761904761904E-3</v>
      </c>
    </row>
    <row r="828" spans="3:24">
      <c r="C828">
        <v>2009</v>
      </c>
      <c r="D828">
        <v>502</v>
      </c>
      <c r="E828" s="321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5"/>
        <v>4.203597883597884E-3</v>
      </c>
      <c r="W828">
        <v>4209.5086979649532</v>
      </c>
      <c r="X828">
        <v>4.203597883597884E-3</v>
      </c>
    </row>
    <row r="829" spans="3:24">
      <c r="C829">
        <v>2009</v>
      </c>
      <c r="D829">
        <v>502</v>
      </c>
      <c r="E829" s="321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5"/>
        <v>5.5703439153439145E-3</v>
      </c>
      <c r="W829">
        <v>5234.2172977296514</v>
      </c>
      <c r="X829">
        <v>5.5703439153439145E-3</v>
      </c>
    </row>
    <row r="830" spans="3:24">
      <c r="C830">
        <v>2009</v>
      </c>
      <c r="D830">
        <v>502</v>
      </c>
      <c r="E830" s="321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5"/>
        <v>1.7768518518518519E-3</v>
      </c>
      <c r="W830">
        <v>1770.3917127674622</v>
      </c>
      <c r="X830">
        <v>1.7768518518518519E-3</v>
      </c>
    </row>
    <row r="831" spans="3:24">
      <c r="C831">
        <v>2009</v>
      </c>
      <c r="D831">
        <v>502</v>
      </c>
      <c r="E831" s="321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5"/>
        <v>1.7777777777777776E-3</v>
      </c>
      <c r="W831">
        <v>1789.0227782177294</v>
      </c>
      <c r="X831">
        <v>1.7777777777777776E-3</v>
      </c>
    </row>
    <row r="832" spans="3:24">
      <c r="C832">
        <v>2009</v>
      </c>
      <c r="D832">
        <v>502</v>
      </c>
      <c r="E832" s="321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5"/>
        <v>2.9434920634920638E-3</v>
      </c>
      <c r="W832">
        <v>2194.2484517610428</v>
      </c>
      <c r="X832">
        <v>2.9434920634920638E-3</v>
      </c>
    </row>
    <row r="833" spans="3:24">
      <c r="C833">
        <v>2009</v>
      </c>
      <c r="D833">
        <v>502</v>
      </c>
      <c r="E833" s="321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5"/>
        <v>3.1299206349206352E-3</v>
      </c>
      <c r="W833">
        <v>2871.177163120753</v>
      </c>
      <c r="X833">
        <v>3.1299206349206352E-3</v>
      </c>
    </row>
    <row r="834" spans="3:24">
      <c r="C834">
        <v>2009</v>
      </c>
      <c r="D834">
        <v>502</v>
      </c>
      <c r="E834" s="321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5"/>
        <v>4.3314550264550271E-3</v>
      </c>
      <c r="W834">
        <v>3509.2911547924077</v>
      </c>
      <c r="X834">
        <v>4.3314550264550271E-3</v>
      </c>
    </row>
    <row r="835" spans="3:24">
      <c r="C835">
        <v>2009</v>
      </c>
      <c r="D835">
        <v>502</v>
      </c>
      <c r="E835" s="321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5"/>
        <v>4.3683333333333326E-3</v>
      </c>
      <c r="W835">
        <v>4181.5620997895503</v>
      </c>
      <c r="X835">
        <v>4.3683333333333326E-3</v>
      </c>
    </row>
    <row r="836" spans="3:24">
      <c r="C836">
        <v>2009</v>
      </c>
      <c r="D836">
        <v>502</v>
      </c>
      <c r="E836" s="321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5"/>
        <v>4.6478571428571428E-3</v>
      </c>
      <c r="W836">
        <v>5406.5546531446244</v>
      </c>
      <c r="X836">
        <v>4.6478571428571428E-3</v>
      </c>
    </row>
    <row r="837" spans="3:24">
      <c r="C837">
        <v>2009</v>
      </c>
      <c r="D837">
        <v>502</v>
      </c>
      <c r="E837" s="321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5"/>
        <v>2.0537830687830686E-3</v>
      </c>
      <c r="W837">
        <v>1433.4799458751295</v>
      </c>
      <c r="X837">
        <v>2.0537830687830686E-3</v>
      </c>
    </row>
    <row r="838" spans="3:24">
      <c r="C838">
        <v>2009</v>
      </c>
      <c r="D838">
        <v>502</v>
      </c>
      <c r="E838" s="321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5"/>
        <v>1.9958465608465609E-3</v>
      </c>
      <c r="W838">
        <v>1484.7153758633642</v>
      </c>
      <c r="X838">
        <v>1.9958465608465609E-3</v>
      </c>
    </row>
    <row r="839" spans="3:24">
      <c r="C839">
        <v>2009</v>
      </c>
      <c r="D839">
        <v>502</v>
      </c>
      <c r="E839" s="321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5"/>
        <v>2.1829100529100528E-3</v>
      </c>
      <c r="W839">
        <v>2015.7007411959814</v>
      </c>
      <c r="X839">
        <v>2.1829100529100528E-3</v>
      </c>
    </row>
    <row r="840" spans="3:24">
      <c r="C840">
        <v>2009</v>
      </c>
      <c r="D840">
        <v>502</v>
      </c>
      <c r="E840" s="321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5"/>
        <v>2.9686507936507937E-3</v>
      </c>
      <c r="W840">
        <v>2840.1253873703081</v>
      </c>
      <c r="X840">
        <v>2.9686507936507937E-3</v>
      </c>
    </row>
    <row r="841" spans="3:24">
      <c r="C841">
        <v>2009</v>
      </c>
      <c r="D841">
        <v>502</v>
      </c>
      <c r="E841" s="321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5"/>
        <v>4.1240211640211641E-3</v>
      </c>
      <c r="W841">
        <v>2840.1253873703081</v>
      </c>
      <c r="X841">
        <v>4.1240211640211641E-3</v>
      </c>
    </row>
    <row r="842" spans="3:24">
      <c r="C842">
        <v>2009</v>
      </c>
      <c r="D842">
        <v>502</v>
      </c>
      <c r="E842" s="321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5"/>
        <v>4.6697089947089938E-3</v>
      </c>
      <c r="W842">
        <v>3909.8590619731526</v>
      </c>
      <c r="X842">
        <v>4.6697089947089938E-3</v>
      </c>
    </row>
    <row r="843" spans="3:24">
      <c r="C843">
        <v>2009</v>
      </c>
      <c r="D843">
        <v>502</v>
      </c>
      <c r="E843" s="321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5"/>
        <v>4.5519841269841274E-3</v>
      </c>
      <c r="W843">
        <v>4819.6760914612069</v>
      </c>
      <c r="X843">
        <v>4.5519841269841274E-3</v>
      </c>
    </row>
    <row r="844" spans="3:24">
      <c r="C844">
        <v>2009</v>
      </c>
      <c r="D844">
        <v>502</v>
      </c>
      <c r="E844" s="321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5"/>
        <v>2.3362406015037594E-3</v>
      </c>
      <c r="W844">
        <v>1506.4516188886762</v>
      </c>
      <c r="X844">
        <v>2.3362406015037594E-3</v>
      </c>
    </row>
    <row r="845" spans="3:24">
      <c r="C845">
        <v>2009</v>
      </c>
      <c r="D845">
        <v>502</v>
      </c>
      <c r="E845" s="321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5"/>
        <v>1.955538847117794E-3</v>
      </c>
      <c r="W845">
        <v>1407.0859364872506</v>
      </c>
      <c r="X845">
        <v>1.955538847117794E-3</v>
      </c>
    </row>
    <row r="846" spans="3:24">
      <c r="C846">
        <v>2009</v>
      </c>
      <c r="D846">
        <v>502</v>
      </c>
      <c r="E846" s="321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5"/>
        <v>2.8723308270676693E-3</v>
      </c>
      <c r="W846">
        <v>1428.8221795125628</v>
      </c>
      <c r="X846">
        <v>2.8723308270676693E-3</v>
      </c>
    </row>
    <row r="847" spans="3:24">
      <c r="C847">
        <v>2009</v>
      </c>
      <c r="D847">
        <v>502</v>
      </c>
      <c r="E847" s="321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5"/>
        <v>2.464260651629073E-3</v>
      </c>
      <c r="W847">
        <v>2380.5591062637154</v>
      </c>
      <c r="X847">
        <v>2.464260651629073E-3</v>
      </c>
    </row>
    <row r="848" spans="3:24">
      <c r="C848">
        <v>2009</v>
      </c>
      <c r="D848">
        <v>502</v>
      </c>
      <c r="E848" s="321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5"/>
        <v>2.960952380952381E-3</v>
      </c>
      <c r="W848">
        <v>2416.2686483767275</v>
      </c>
      <c r="X848">
        <v>2.960952380952381E-3</v>
      </c>
    </row>
    <row r="849" spans="3:24">
      <c r="C849">
        <v>2009</v>
      </c>
      <c r="D849">
        <v>502</v>
      </c>
      <c r="E849" s="321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5"/>
        <v>3.5159899749373433E-3</v>
      </c>
      <c r="W849">
        <v>3113.3810139742277</v>
      </c>
      <c r="X849">
        <v>3.5159899749373433E-3</v>
      </c>
    </row>
    <row r="850" spans="3:24">
      <c r="C850">
        <v>2009</v>
      </c>
      <c r="D850">
        <v>502</v>
      </c>
      <c r="E850" s="321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5"/>
        <v>3.8536090225563904E-3</v>
      </c>
      <c r="W850">
        <v>4195.5353988772522</v>
      </c>
      <c r="X850">
        <v>3.8536090225563904E-3</v>
      </c>
    </row>
    <row r="851" spans="3:24">
      <c r="C851">
        <v>2009</v>
      </c>
      <c r="D851">
        <v>502</v>
      </c>
      <c r="E851" s="321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5"/>
        <v>2.3529573934837093E-3</v>
      </c>
      <c r="W851">
        <v>1607.3698900776242</v>
      </c>
      <c r="X851">
        <v>2.3529573934837093E-3</v>
      </c>
    </row>
    <row r="852" spans="3:24">
      <c r="C852">
        <v>2009</v>
      </c>
      <c r="D852">
        <v>502</v>
      </c>
      <c r="E852" s="321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5"/>
        <v>2.4348370927318296E-3</v>
      </c>
      <c r="W852">
        <v>1546.8189273642552</v>
      </c>
      <c r="X852">
        <v>2.4348370927318296E-3</v>
      </c>
    </row>
    <row r="853" spans="3:24">
      <c r="C853">
        <v>2009</v>
      </c>
      <c r="D853">
        <v>502</v>
      </c>
      <c r="E853" s="321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5"/>
        <v>2.7793734335839599E-3</v>
      </c>
      <c r="W853">
        <v>2340.1917977881362</v>
      </c>
      <c r="X853">
        <v>2.7793734335839599E-3</v>
      </c>
    </row>
    <row r="854" spans="3:24">
      <c r="C854">
        <v>2009</v>
      </c>
      <c r="D854">
        <v>502</v>
      </c>
      <c r="E854" s="321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5"/>
        <v>2.5216541353383459E-3</v>
      </c>
      <c r="W854">
        <v>2052.9628720965156</v>
      </c>
      <c r="X854">
        <v>2.5216541353383459E-3</v>
      </c>
    </row>
    <row r="855" spans="3:24">
      <c r="C855">
        <v>2009</v>
      </c>
      <c r="D855">
        <v>502</v>
      </c>
      <c r="E855" s="321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5"/>
        <v>3.798721804511278E-3</v>
      </c>
      <c r="W855">
        <v>2944.1488361342999</v>
      </c>
      <c r="X855">
        <v>3.798721804511278E-3</v>
      </c>
    </row>
    <row r="856" spans="3:24">
      <c r="C856">
        <v>2009</v>
      </c>
      <c r="D856">
        <v>502</v>
      </c>
      <c r="E856" s="321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5"/>
        <v>4.4326065162907267E-3</v>
      </c>
      <c r="W856">
        <v>4209.5086979649532</v>
      </c>
      <c r="X856">
        <v>4.4326065162907267E-3</v>
      </c>
    </row>
    <row r="857" spans="3:24">
      <c r="C857">
        <v>2009</v>
      </c>
      <c r="D857">
        <v>502</v>
      </c>
      <c r="E857" s="321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5"/>
        <v>5.6206015037593982E-3</v>
      </c>
      <c r="W857">
        <v>5234.2172977296514</v>
      </c>
      <c r="X857">
        <v>5.6206015037593982E-3</v>
      </c>
    </row>
    <row r="858" spans="3:24">
      <c r="C858">
        <v>2009</v>
      </c>
      <c r="D858">
        <v>502</v>
      </c>
      <c r="E858" s="321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5"/>
        <v>2.3381453634085214E-3</v>
      </c>
      <c r="W858">
        <v>1770.3917127674622</v>
      </c>
      <c r="X858">
        <v>2.3381453634085214E-3</v>
      </c>
    </row>
    <row r="859" spans="3:24">
      <c r="C859">
        <v>2009</v>
      </c>
      <c r="D859">
        <v>502</v>
      </c>
      <c r="E859" s="321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5"/>
        <v>2.181779448621554E-3</v>
      </c>
      <c r="W859">
        <v>1789.0227782177294</v>
      </c>
      <c r="X859">
        <v>2.181779448621554E-3</v>
      </c>
    </row>
    <row r="860" spans="3:24">
      <c r="C860">
        <v>2009</v>
      </c>
      <c r="D860">
        <v>502</v>
      </c>
      <c r="E860" s="321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5"/>
        <v>3.2546365914786967E-3</v>
      </c>
      <c r="W860">
        <v>2194.2484517610428</v>
      </c>
      <c r="X860">
        <v>3.2546365914786967E-3</v>
      </c>
    </row>
    <row r="861" spans="3:24">
      <c r="C861">
        <v>2009</v>
      </c>
      <c r="D861">
        <v>502</v>
      </c>
      <c r="E861" s="321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5"/>
        <v>3.2753383458646612E-3</v>
      </c>
      <c r="W861">
        <v>2871.177163120753</v>
      </c>
      <c r="X861">
        <v>3.2753383458646612E-3</v>
      </c>
    </row>
    <row r="862" spans="3:24">
      <c r="C862">
        <v>2009</v>
      </c>
      <c r="D862">
        <v>502</v>
      </c>
      <c r="E862" s="321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5"/>
        <v>4.3322807017543864E-3</v>
      </c>
      <c r="W862">
        <v>3509.2911547924077</v>
      </c>
      <c r="X862">
        <v>4.3322807017543864E-3</v>
      </c>
    </row>
    <row r="863" spans="3:24">
      <c r="C863">
        <v>2009</v>
      </c>
      <c r="D863">
        <v>502</v>
      </c>
      <c r="E863" s="321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5"/>
        <v>4.4920300751879697E-3</v>
      </c>
      <c r="W863">
        <v>4181.5620997895503</v>
      </c>
      <c r="X863">
        <v>4.4920300751879697E-3</v>
      </c>
    </row>
    <row r="864" spans="3:24">
      <c r="C864">
        <v>2009</v>
      </c>
      <c r="D864">
        <v>502</v>
      </c>
      <c r="E864" s="321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5"/>
        <v>4.7784711779448631E-3</v>
      </c>
      <c r="W864">
        <v>5406.5546531446244</v>
      </c>
      <c r="X864">
        <v>4.7784711779448631E-3</v>
      </c>
    </row>
    <row r="865" spans="3:24">
      <c r="C865">
        <v>2009</v>
      </c>
      <c r="D865">
        <v>502</v>
      </c>
      <c r="E865" s="321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5"/>
        <v>2.5069674185463661E-3</v>
      </c>
      <c r="W865">
        <v>1433.4799458751295</v>
      </c>
      <c r="X865">
        <v>2.5069674185463661E-3</v>
      </c>
    </row>
    <row r="866" spans="3:24">
      <c r="C866">
        <v>2009</v>
      </c>
      <c r="D866">
        <v>502</v>
      </c>
      <c r="E866" s="321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5"/>
        <v>2.4934085213032583E-3</v>
      </c>
      <c r="W866">
        <v>1484.7153758633642</v>
      </c>
      <c r="X866">
        <v>2.4934085213032583E-3</v>
      </c>
    </row>
    <row r="867" spans="3:24">
      <c r="C867">
        <v>2009</v>
      </c>
      <c r="D867">
        <v>502</v>
      </c>
      <c r="E867" s="321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5"/>
        <v>2.5728070175438595E-3</v>
      </c>
      <c r="W867">
        <v>2015.7007411959814</v>
      </c>
      <c r="X867">
        <v>2.5728070175438595E-3</v>
      </c>
    </row>
    <row r="868" spans="3:24">
      <c r="C868">
        <v>2009</v>
      </c>
      <c r="D868">
        <v>502</v>
      </c>
      <c r="E868" s="321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5"/>
        <v>3.3405764411027564E-3</v>
      </c>
      <c r="W868">
        <v>2840.1253873703081</v>
      </c>
      <c r="X868">
        <v>3.3405764411027564E-3</v>
      </c>
    </row>
    <row r="869" spans="3:24">
      <c r="C869">
        <v>2009</v>
      </c>
      <c r="D869">
        <v>502</v>
      </c>
      <c r="E869" s="321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5"/>
        <v>4.1528070175438601E-3</v>
      </c>
      <c r="W869">
        <v>2840.1253873703081</v>
      </c>
      <c r="X869">
        <v>4.1528070175438601E-3</v>
      </c>
    </row>
    <row r="870" spans="3:24">
      <c r="C870">
        <v>2009</v>
      </c>
      <c r="D870">
        <v>502</v>
      </c>
      <c r="E870" s="321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5"/>
        <v>4.6740100250626578E-3</v>
      </c>
      <c r="W870">
        <v>3909.8590619731526</v>
      </c>
      <c r="X870">
        <v>4.6740100250626578E-3</v>
      </c>
    </row>
    <row r="871" spans="3:24">
      <c r="C871">
        <v>2009</v>
      </c>
      <c r="D871">
        <v>502</v>
      </c>
      <c r="E871" s="321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5"/>
        <v>4.5174185463659148E-3</v>
      </c>
      <c r="W871">
        <v>4819.6760914612069</v>
      </c>
      <c r="X871">
        <v>4.5174185463659148E-3</v>
      </c>
    </row>
    <row r="872" spans="3:24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W872">
        <v>1957.7657194176743</v>
      </c>
      <c r="X872">
        <v>5.0692696629213484E-3</v>
      </c>
    </row>
    <row r="873" spans="3:24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W873">
        <v>1508.2298626945851</v>
      </c>
      <c r="X873">
        <v>4.5389887640449435E-3</v>
      </c>
    </row>
    <row r="874" spans="3:24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W874">
        <v>2491.3521610170092</v>
      </c>
      <c r="X874">
        <v>5.9788764044943809E-3</v>
      </c>
    </row>
    <row r="875" spans="3:24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W875">
        <v>2344.1608728526162</v>
      </c>
      <c r="X875">
        <v>5.9213483146067407E-3</v>
      </c>
    </row>
    <row r="876" spans="3:24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W876">
        <v>2563.4041573097356</v>
      </c>
      <c r="X876">
        <v>7.1283707865168544E-3</v>
      </c>
    </row>
    <row r="877" spans="3:24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W877">
        <v>2362.0420645795939</v>
      </c>
      <c r="X877">
        <v>7.5885393258426966E-3</v>
      </c>
    </row>
    <row r="878" spans="3:24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W878">
        <v>2340.7043874557539</v>
      </c>
      <c r="X878">
        <v>8.3516853932584286E-3</v>
      </c>
    </row>
    <row r="879" spans="3:24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W879">
        <v>3264.3194393267449</v>
      </c>
      <c r="X879">
        <v>7.3628089887640439E-3</v>
      </c>
    </row>
    <row r="880" spans="3:24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W880">
        <v>2403.8836260643943</v>
      </c>
      <c r="X880">
        <v>6.4111235955056174E-3</v>
      </c>
    </row>
    <row r="881" spans="3:24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W881">
        <v>2544.4230440855267</v>
      </c>
      <c r="X881">
        <v>7.0525280898876405E-3</v>
      </c>
    </row>
    <row r="882" spans="3:24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W882">
        <v>3175.6511887531206</v>
      </c>
      <c r="X882">
        <v>7.7704494382022475E-3</v>
      </c>
    </row>
    <row r="883" spans="3:24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W883">
        <v>3257.8895941013907</v>
      </c>
      <c r="X883">
        <v>8.5201685393258425E-3</v>
      </c>
    </row>
    <row r="884" spans="3:24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W884">
        <v>3217.89161543317</v>
      </c>
      <c r="X884">
        <v>8.6443258426966291E-3</v>
      </c>
    </row>
    <row r="885" spans="3:24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W885">
        <v>2594.9458899131819</v>
      </c>
      <c r="X885">
        <v>7.0866292134831475E-3</v>
      </c>
    </row>
    <row r="886" spans="3:24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W886">
        <v>1714.9914574872371</v>
      </c>
      <c r="X886">
        <v>4.8320786516853932E-3</v>
      </c>
    </row>
    <row r="887" spans="3:24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W887">
        <v>1976.7167969898462</v>
      </c>
      <c r="X887">
        <v>5.2681460674157297E-3</v>
      </c>
    </row>
    <row r="888" spans="3:24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W888">
        <v>2037.5524013388927</v>
      </c>
      <c r="X888">
        <v>5.44752808988764E-3</v>
      </c>
    </row>
    <row r="889" spans="3:24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W889">
        <v>2802.8205159804556</v>
      </c>
      <c r="X889">
        <v>6.5524719101123594E-3</v>
      </c>
    </row>
    <row r="890" spans="3:24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W890">
        <v>3082.8213267837791</v>
      </c>
      <c r="X890">
        <v>7.5349999999999992E-3</v>
      </c>
    </row>
    <row r="891" spans="3:24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W891">
        <v>3188.7740680402721</v>
      </c>
      <c r="X891">
        <v>8.4489325842696614E-3</v>
      </c>
    </row>
    <row r="892" spans="3:24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W892">
        <v>3234.5654680700313</v>
      </c>
      <c r="X892">
        <v>8.9460674157303376E-3</v>
      </c>
    </row>
    <row r="893" spans="3:24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W893">
        <v>2800.8225540443082</v>
      </c>
      <c r="X893">
        <v>7.1864044943820227E-3</v>
      </c>
    </row>
    <row r="894" spans="3:24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W894">
        <v>3353.5056168796432</v>
      </c>
      <c r="X894">
        <v>7.5588202247191009E-3</v>
      </c>
    </row>
    <row r="895" spans="3:24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W895">
        <v>2828.4439678301915</v>
      </c>
      <c r="X895">
        <v>7.3143820224719101E-3</v>
      </c>
    </row>
    <row r="896" spans="3:24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W896">
        <v>3187.4413291459205</v>
      </c>
      <c r="X896">
        <v>7.3645505617977534E-3</v>
      </c>
    </row>
    <row r="897" spans="3:24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W897">
        <v>3381.0906569932813</v>
      </c>
      <c r="X897">
        <v>7.8292696629213478E-3</v>
      </c>
    </row>
    <row r="898" spans="3:24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W898">
        <v>3156.2848115482711</v>
      </c>
      <c r="X898">
        <v>8.7918539325842707E-3</v>
      </c>
    </row>
    <row r="899" spans="3:24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W899">
        <v>3196.6783307517044</v>
      </c>
      <c r="X899">
        <v>8.0113483146067414E-3</v>
      </c>
    </row>
    <row r="900" spans="3:24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W900">
        <v>2238.9740249610468</v>
      </c>
      <c r="X900">
        <v>6.1124157303370794E-3</v>
      </c>
    </row>
    <row r="901" spans="3:24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W901">
        <v>1982.3489363121234</v>
      </c>
      <c r="X901">
        <v>6.0898876404494387E-3</v>
      </c>
    </row>
    <row r="902" spans="3:24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W902">
        <v>1660.8852853596557</v>
      </c>
      <c r="X902">
        <v>5.8648876404494375E-3</v>
      </c>
    </row>
    <row r="903" spans="3:24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W903">
        <v>2763.5499198440871</v>
      </c>
      <c r="X903">
        <v>7.319887640449438E-3</v>
      </c>
    </row>
    <row r="904" spans="3:24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W904">
        <v>1591.9818924240001</v>
      </c>
      <c r="X904">
        <v>8.1341573033707863E-3</v>
      </c>
    </row>
    <row r="905" spans="3:24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W905">
        <v>3411.0034373411445</v>
      </c>
      <c r="X905">
        <v>8.2848876404494377E-3</v>
      </c>
    </row>
    <row r="906" spans="3:24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W906">
        <v>3666.9740464526403</v>
      </c>
      <c r="X906">
        <v>9.1044943820224721E-3</v>
      </c>
    </row>
    <row r="907" spans="3:24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W907">
        <v>3066.715351525625</v>
      </c>
      <c r="X907">
        <v>8.0282584269662921E-3</v>
      </c>
    </row>
    <row r="908" spans="3:24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W908">
        <v>1655.9330266304862</v>
      </c>
      <c r="X908">
        <v>7.8369101123595512E-3</v>
      </c>
    </row>
    <row r="909" spans="3:24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W909">
        <v>3229.3109937467079</v>
      </c>
      <c r="X909">
        <v>7.7221910112359547E-3</v>
      </c>
    </row>
    <row r="910" spans="3:24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W910">
        <v>3584.5052966553608</v>
      </c>
      <c r="X910">
        <v>8.3153932584269664E-3</v>
      </c>
    </row>
    <row r="911" spans="3:24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W911">
        <v>1423.8083356017235</v>
      </c>
      <c r="X911">
        <v>7.7243258426966293E-3</v>
      </c>
    </row>
    <row r="912" spans="3:24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W912">
        <v>1151.0451723440497</v>
      </c>
      <c r="X912">
        <v>9.0911235955056183E-3</v>
      </c>
    </row>
    <row r="913" spans="3:24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W913">
        <v>3100.0630567993485</v>
      </c>
      <c r="X913">
        <v>8.2894382022471909E-3</v>
      </c>
    </row>
    <row r="914" spans="3:24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W914">
        <v>1956.822649988123</v>
      </c>
      <c r="X914">
        <v>5.9552808988764042E-3</v>
      </c>
    </row>
    <row r="915" spans="3:24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W915">
        <v>1928.8995365327269</v>
      </c>
      <c r="X915">
        <v>6.2995505617977517E-3</v>
      </c>
    </row>
    <row r="916" spans="3:24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W916">
        <v>1953.0323655711509</v>
      </c>
      <c r="X916">
        <v>6.4147752808988772E-3</v>
      </c>
    </row>
    <row r="917" spans="3:24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W917">
        <v>1844.9044618264618</v>
      </c>
      <c r="X917">
        <v>7.4345505617977531E-3</v>
      </c>
    </row>
    <row r="918" spans="3:24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W918">
        <v>2239.8533381517782</v>
      </c>
      <c r="X918">
        <v>7.8442134831460675E-3</v>
      </c>
    </row>
    <row r="919" spans="3:24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W919">
        <v>1909.435658014856</v>
      </c>
      <c r="X919">
        <v>8.7055617977528088E-3</v>
      </c>
    </row>
    <row r="920" spans="3:24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W920">
        <v>2771.3570170297853</v>
      </c>
      <c r="X920">
        <v>9.2107865168539332E-3</v>
      </c>
    </row>
    <row r="921" spans="3:24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W921">
        <v>2995.5481547319146</v>
      </c>
      <c r="X921">
        <v>7.9792134831460672E-3</v>
      </c>
    </row>
    <row r="922" spans="3:24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W922">
        <v>3270.3946211229786</v>
      </c>
      <c r="X922">
        <v>8.5872471910112356E-3</v>
      </c>
    </row>
    <row r="923" spans="3:24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W923">
        <v>2118.1210507877545</v>
      </c>
      <c r="X923">
        <v>8.4586516853932588E-3</v>
      </c>
    </row>
    <row r="924" spans="3:24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W924">
        <v>3107.0621960148187</v>
      </c>
      <c r="X924">
        <v>7.9578651685393263E-3</v>
      </c>
    </row>
    <row r="925" spans="3:24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W925">
        <v>2722.4255133114098</v>
      </c>
      <c r="X925">
        <v>8.314943820224718E-3</v>
      </c>
    </row>
    <row r="926" spans="3:24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W926">
        <v>2233.8681321491454</v>
      </c>
      <c r="X926">
        <v>8.9285955056179773E-3</v>
      </c>
    </row>
    <row r="927" spans="3:24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W927">
        <v>3095.1228270234469</v>
      </c>
      <c r="X927">
        <v>8.510674157303371E-3</v>
      </c>
    </row>
    <row r="928" spans="3:24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W928">
        <v>1609.99270451712</v>
      </c>
      <c r="X928">
        <v>4.2382222222222222E-3</v>
      </c>
    </row>
    <row r="929" spans="3:24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W929">
        <v>1246.2464287243386</v>
      </c>
      <c r="X929">
        <v>3.1322222222222229E-3</v>
      </c>
    </row>
    <row r="930" spans="3:24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W930">
        <v>2516.4134889062398</v>
      </c>
      <c r="X930">
        <v>4.5241666666666659E-3</v>
      </c>
    </row>
    <row r="931" spans="3:24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W931">
        <v>2895.1750244638524</v>
      </c>
      <c r="X931">
        <v>5.5620555555555562E-3</v>
      </c>
    </row>
    <row r="932" spans="3:24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W932">
        <v>3650.4627496231574</v>
      </c>
      <c r="X932">
        <v>6.0401111111111107E-3</v>
      </c>
    </row>
    <row r="933" spans="3:24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W933">
        <v>3887.7528892654523</v>
      </c>
      <c r="X933">
        <v>5.7293888888888889E-3</v>
      </c>
    </row>
    <row r="934" spans="3:24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W934">
        <v>4248.5709757970762</v>
      </c>
      <c r="X934">
        <v>6.6363888888888887E-3</v>
      </c>
    </row>
    <row r="935" spans="3:24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W935">
        <v>3385.7766345750088</v>
      </c>
      <c r="X935">
        <v>5.4859444444444452E-3</v>
      </c>
    </row>
    <row r="936" spans="3:24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W936">
        <v>3322.5802070630407</v>
      </c>
      <c r="X936">
        <v>6.4958333333333326E-3</v>
      </c>
    </row>
    <row r="937" spans="3:24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W937">
        <v>3306.1990632714837</v>
      </c>
      <c r="X937">
        <v>6.3654444444444435E-3</v>
      </c>
    </row>
    <row r="938" spans="3:24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W938">
        <v>4230.1118865510844</v>
      </c>
      <c r="X938">
        <v>5.2325555555555554E-3</v>
      </c>
    </row>
    <row r="939" spans="3:24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W939">
        <v>4181.8291836807875</v>
      </c>
      <c r="X939">
        <v>5.435722222222222E-3</v>
      </c>
    </row>
    <row r="940" spans="3:24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W940">
        <v>4121.7198793506832</v>
      </c>
      <c r="X940">
        <v>8.3112777777777768E-3</v>
      </c>
    </row>
    <row r="941" spans="3:24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W941">
        <v>3551.5777096885299</v>
      </c>
      <c r="X941">
        <v>6.1069444444444444E-3</v>
      </c>
    </row>
    <row r="942" spans="3:24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W942">
        <v>1541.5621182348368</v>
      </c>
      <c r="X942">
        <v>4.390388888888889E-3</v>
      </c>
    </row>
    <row r="943" spans="3:24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W943">
        <v>1915.7871606606282</v>
      </c>
      <c r="X943">
        <v>3.8086111111111111E-3</v>
      </c>
    </row>
    <row r="944" spans="3:24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W944">
        <v>2107.2189467370458</v>
      </c>
      <c r="X944">
        <v>4.921333333333334E-3</v>
      </c>
    </row>
    <row r="945" spans="3:24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W945">
        <v>3310.59974958565</v>
      </c>
      <c r="X945">
        <v>5.5493888888888884E-3</v>
      </c>
    </row>
    <row r="946" spans="3:24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W946">
        <v>3831.1555911978462</v>
      </c>
      <c r="X946">
        <v>6.9988888888888887E-3</v>
      </c>
    </row>
    <row r="947" spans="3:24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W947">
        <v>4086.3714951628804</v>
      </c>
      <c r="X947">
        <v>7.0644999999999996E-3</v>
      </c>
    </row>
    <row r="948" spans="3:24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W948">
        <v>3801.1125025843203</v>
      </c>
      <c r="X948">
        <v>8.3431111111111102E-3</v>
      </c>
    </row>
    <row r="949" spans="3:24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W949">
        <v>3587.6214216697299</v>
      </c>
      <c r="X949">
        <v>5.8846111111111104E-3</v>
      </c>
    </row>
    <row r="950" spans="3:24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W950">
        <v>3743.7519555118529</v>
      </c>
      <c r="X950">
        <v>7.1280555555555541E-3</v>
      </c>
    </row>
    <row r="951" spans="3:24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W951">
        <v>3883.7962685491211</v>
      </c>
      <c r="X951">
        <v>5.992944444444444E-3</v>
      </c>
    </row>
    <row r="952" spans="3:24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W952">
        <v>3845.5904674074463</v>
      </c>
      <c r="X952">
        <v>4.8858888888888884E-3</v>
      </c>
    </row>
    <row r="953" spans="3:24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W953">
        <v>4245.7070920529359</v>
      </c>
      <c r="X953">
        <v>5.5081666666666673E-3</v>
      </c>
    </row>
    <row r="954" spans="3:24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W954">
        <v>3973.7148640358405</v>
      </c>
      <c r="X954">
        <v>6.8399444444444445E-3</v>
      </c>
    </row>
    <row r="955" spans="3:24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W955">
        <v>4243.6169797275688</v>
      </c>
      <c r="X955">
        <v>6.1824444444444444E-3</v>
      </c>
    </row>
    <row r="956" spans="3:24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W956">
        <v>1815.6685723545602</v>
      </c>
      <c r="X956">
        <v>3.9280555555555553E-3</v>
      </c>
    </row>
    <row r="957" spans="3:24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W957">
        <v>1899.5114253675324</v>
      </c>
      <c r="X957">
        <v>4.935888888888889E-3</v>
      </c>
    </row>
    <row r="958" spans="3:24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W958">
        <v>2673.2723066706458</v>
      </c>
      <c r="X958">
        <v>4.5095555555555557E-3</v>
      </c>
    </row>
    <row r="959" spans="3:24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W959">
        <v>3188.3197824622525</v>
      </c>
      <c r="X959">
        <v>6.471888888888889E-3</v>
      </c>
    </row>
    <row r="960" spans="3:24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W960">
        <v>4128.9460131640435</v>
      </c>
      <c r="X960">
        <v>6.915888888888889E-3</v>
      </c>
    </row>
    <row r="961" spans="3:24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W961">
        <v>4171.1223552767997</v>
      </c>
      <c r="X961">
        <v>5.4416666666666667E-3</v>
      </c>
    </row>
    <row r="962" spans="3:24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W962">
        <v>4231.2979740776118</v>
      </c>
      <c r="X962">
        <v>6.9116666666666667E-3</v>
      </c>
    </row>
    <row r="963" spans="3:24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W963">
        <v>3995.0945424354459</v>
      </c>
      <c r="X963">
        <v>6.6505000000000002E-3</v>
      </c>
    </row>
    <row r="964" spans="3:24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W964">
        <v>4089.4721363865597</v>
      </c>
      <c r="X964">
        <v>6.2498333333333338E-3</v>
      </c>
    </row>
    <row r="965" spans="3:24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W965">
        <v>3537.1602248960494</v>
      </c>
      <c r="X965">
        <v>7.098944444444445E-3</v>
      </c>
    </row>
    <row r="966" spans="3:24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W966">
        <v>3787.2531142751636</v>
      </c>
      <c r="X966">
        <v>6.0431666666666663E-3</v>
      </c>
    </row>
    <row r="967" spans="3:24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W967">
        <v>4136.3501167722461</v>
      </c>
      <c r="X967">
        <v>6.6417777777777786E-3</v>
      </c>
    </row>
    <row r="968" spans="3:24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W968">
        <v>4317.817131978647</v>
      </c>
      <c r="X968">
        <v>6.7264999999999998E-3</v>
      </c>
    </row>
    <row r="969" spans="3:24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W969">
        <v>3607.4734687423388</v>
      </c>
      <c r="X969">
        <v>6.5246111111111112E-3</v>
      </c>
    </row>
    <row r="970" spans="3:24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W970">
        <v>1971.5426927764615</v>
      </c>
      <c r="X970">
        <v>3.8198888888888887E-3</v>
      </c>
    </row>
    <row r="971" spans="3:24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W971">
        <v>2215.6512902092804</v>
      </c>
      <c r="X971">
        <v>4.5855000000000002E-3</v>
      </c>
    </row>
    <row r="972" spans="3:24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W972">
        <v>2152.5857005386461</v>
      </c>
      <c r="X972">
        <v>5.7403333333333334E-3</v>
      </c>
    </row>
    <row r="973" spans="3:24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W973">
        <v>3615.4265709123702</v>
      </c>
      <c r="X973">
        <v>6.3148888888888898E-3</v>
      </c>
    </row>
    <row r="974" spans="3:24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W974">
        <v>3277.4375327303082</v>
      </c>
      <c r="X974">
        <v>5.8620555555555552E-3</v>
      </c>
    </row>
    <row r="975" spans="3:24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W975">
        <v>4157.6954145505479</v>
      </c>
      <c r="X975">
        <v>5.3767222222222228E-3</v>
      </c>
    </row>
    <row r="976" spans="3:24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W976">
        <v>4176.5615576418459</v>
      </c>
      <c r="X976">
        <v>6.5613333333333322E-3</v>
      </c>
    </row>
    <row r="977" spans="3:24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W977">
        <v>3180.6185269490584</v>
      </c>
      <c r="X977">
        <v>6.2142777777777778E-3</v>
      </c>
    </row>
    <row r="978" spans="3:24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W978">
        <v>3617.2368494283328</v>
      </c>
      <c r="X978">
        <v>6.13638888888889E-3</v>
      </c>
    </row>
    <row r="979" spans="3:24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W979">
        <v>4091.5392305356813</v>
      </c>
      <c r="X979">
        <v>4.9515555555555563E-3</v>
      </c>
    </row>
    <row r="980" spans="3:24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W980">
        <v>3887.396438536025</v>
      </c>
      <c r="X980">
        <v>5.418944444444445E-3</v>
      </c>
    </row>
    <row r="981" spans="3:24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W981">
        <v>3928.0754743194461</v>
      </c>
      <c r="X981">
        <v>6.2410555555555561E-3</v>
      </c>
    </row>
    <row r="982" spans="3:24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W982">
        <v>4088.7113718698583</v>
      </c>
      <c r="X982">
        <v>6.8874444444444434E-3</v>
      </c>
    </row>
    <row r="983" spans="3:24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W983">
        <v>4063.0590316178586</v>
      </c>
      <c r="X983">
        <v>6.2059444444444445E-3</v>
      </c>
    </row>
    <row r="984" spans="3:24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W984">
        <v>1631.4595423753851</v>
      </c>
      <c r="X984">
        <v>3.7338202247191011E-3</v>
      </c>
    </row>
    <row r="985" spans="3:24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W985">
        <v>981.75153384000009</v>
      </c>
      <c r="X985">
        <v>3.2614044943820226E-3</v>
      </c>
    </row>
    <row r="986" spans="3:24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W986">
        <v>2260.4176979999997</v>
      </c>
      <c r="X986">
        <v>4.0737640449438209E-3</v>
      </c>
    </row>
    <row r="987" spans="3:24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W987">
        <v>2187.8016567507693</v>
      </c>
      <c r="X987">
        <v>4.03623595505618E-3</v>
      </c>
    </row>
    <row r="988" spans="3:24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W988">
        <v>3036.5348428800003</v>
      </c>
      <c r="X988">
        <v>4.0175842696629216E-3</v>
      </c>
    </row>
    <row r="989" spans="3:24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W989">
        <v>2671.4819918769235</v>
      </c>
      <c r="X989">
        <v>4.4052808988764049E-3</v>
      </c>
    </row>
    <row r="990" spans="3:24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W990">
        <v>2704.4814663138463</v>
      </c>
      <c r="X990">
        <v>3.8169662921348308E-3</v>
      </c>
    </row>
    <row r="991" spans="3:24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W991">
        <v>1965.3300544984618</v>
      </c>
      <c r="X991">
        <v>2.3885955056179775E-3</v>
      </c>
    </row>
    <row r="992" spans="3:24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W992">
        <v>2840.2918022769236</v>
      </c>
      <c r="X992">
        <v>4.0387640449438206E-3</v>
      </c>
    </row>
    <row r="993" spans="3:24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W993">
        <v>2537.2447616492309</v>
      </c>
      <c r="X993">
        <v>4.4972471910112366E-3</v>
      </c>
    </row>
    <row r="994" spans="3:24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W994">
        <v>3202.9889351815391</v>
      </c>
      <c r="X994">
        <v>4.2625280898876397E-3</v>
      </c>
    </row>
    <row r="995" spans="3:24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W995">
        <v>3297.4108845784617</v>
      </c>
      <c r="X995">
        <v>4.0746067415730336E-3</v>
      </c>
    </row>
    <row r="996" spans="3:24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W996">
        <v>3614.1911467200002</v>
      </c>
      <c r="X996">
        <v>4.908089887640449E-3</v>
      </c>
    </row>
    <row r="997" spans="3:24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W997">
        <v>2303.5840965415387</v>
      </c>
      <c r="X997">
        <v>3.4659550561797754E-3</v>
      </c>
    </row>
    <row r="998" spans="3:24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W998">
        <v>1308.48734016</v>
      </c>
      <c r="X998">
        <v>3.9492134831460675E-3</v>
      </c>
    </row>
    <row r="999" spans="3:24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W999">
        <v>1744.1258874092312</v>
      </c>
      <c r="X999">
        <v>3.3051685393258425E-3</v>
      </c>
    </row>
    <row r="1000" spans="3:24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W1000">
        <v>1877.8221426461544</v>
      </c>
      <c r="X1000">
        <v>4.443202247191011E-3</v>
      </c>
    </row>
    <row r="1001" spans="3:24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W1001">
        <v>2391.7790635200004</v>
      </c>
      <c r="X1001">
        <v>3.5511235955056181E-3</v>
      </c>
    </row>
    <row r="1002" spans="3:24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W1002">
        <v>2815.9521496615389</v>
      </c>
      <c r="X1002">
        <v>3.5842696629213482E-3</v>
      </c>
    </row>
    <row r="1003" spans="3:24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W1003">
        <v>2547.6058963384617</v>
      </c>
      <c r="X1003">
        <v>3.2100561797752812E-3</v>
      </c>
    </row>
    <row r="1004" spans="3:24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W1004">
        <v>2671.0879414153851</v>
      </c>
      <c r="X1004">
        <v>3.863539325842697E-3</v>
      </c>
    </row>
    <row r="1005" spans="3:24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W1005">
        <v>2276.4873572861538</v>
      </c>
      <c r="X1005">
        <v>3.5932022471910114E-3</v>
      </c>
    </row>
    <row r="1006" spans="3:24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W1006">
        <v>2680.2549624738467</v>
      </c>
      <c r="X1006">
        <v>3.562584269662921E-3</v>
      </c>
    </row>
    <row r="1007" spans="3:24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W1007">
        <v>3116.4558760246159</v>
      </c>
      <c r="X1007">
        <v>3.1283146067415729E-3</v>
      </c>
    </row>
    <row r="1008" spans="3:24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W1008">
        <v>2543.4271319261543</v>
      </c>
      <c r="X1008">
        <v>4.2169101123595504E-3</v>
      </c>
    </row>
    <row r="1009" spans="3:24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W1009">
        <v>2474.1845848246153</v>
      </c>
      <c r="X1009">
        <v>3.8484269662921347E-3</v>
      </c>
    </row>
    <row r="1010" spans="3:24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W1010">
        <v>3080.9426411076934</v>
      </c>
      <c r="X1010">
        <v>2.5723595505617982E-3</v>
      </c>
    </row>
    <row r="1011" spans="3:24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W1011">
        <v>2556.7373121230776</v>
      </c>
      <c r="X1011">
        <v>4.1438764044943819E-3</v>
      </c>
    </row>
    <row r="1012" spans="3:24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W1012">
        <v>1814.5268021353847</v>
      </c>
      <c r="X1012">
        <v>4.3119662921348315E-3</v>
      </c>
    </row>
    <row r="1013" spans="3:24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W1013">
        <v>1686.2502888000004</v>
      </c>
      <c r="X1013">
        <v>4.6594382022471913E-3</v>
      </c>
    </row>
    <row r="1014" spans="3:24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W1014">
        <v>1893.5813464615385</v>
      </c>
      <c r="X1014">
        <v>4.7324157303370792E-3</v>
      </c>
    </row>
    <row r="1015" spans="3:24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W1015">
        <v>2434.4887857230774</v>
      </c>
      <c r="X1015">
        <v>4.0138202247191014E-3</v>
      </c>
    </row>
    <row r="1016" spans="3:24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W1016">
        <v>2732.6290537107693</v>
      </c>
      <c r="X1016">
        <v>2.3505617977528088E-3</v>
      </c>
    </row>
    <row r="1017" spans="3:24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W1017">
        <v>2634.7314385107702</v>
      </c>
      <c r="X1017">
        <v>3.6853370786516853E-3</v>
      </c>
    </row>
    <row r="1018" spans="3:24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W1018">
        <v>2648.8882642707695</v>
      </c>
      <c r="X1018">
        <v>2.4731460674157304E-3</v>
      </c>
    </row>
    <row r="1019" spans="3:24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W1019">
        <v>2636.5229607876931</v>
      </c>
      <c r="X1019">
        <v>4.1364606741573036E-3</v>
      </c>
    </row>
    <row r="1020" spans="3:24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W1020">
        <v>2529.9100752369236</v>
      </c>
      <c r="X1020">
        <v>3.502303370786517E-3</v>
      </c>
    </row>
    <row r="1021" spans="3:24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W1021">
        <v>2013.4212394153849</v>
      </c>
      <c r="X1021">
        <v>3.5638202247191015E-3</v>
      </c>
    </row>
    <row r="1022" spans="3:24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W1022">
        <v>2135.6544259938464</v>
      </c>
      <c r="X1022">
        <v>3.8165730337078652E-3</v>
      </c>
    </row>
    <row r="1023" spans="3:24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W1023">
        <v>2444.6631686400001</v>
      </c>
      <c r="X1023">
        <v>3.1824719101123593E-3</v>
      </c>
    </row>
    <row r="1024" spans="3:24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W1024">
        <v>2347.7458946953852</v>
      </c>
      <c r="X1024">
        <v>5.312696629213483E-3</v>
      </c>
    </row>
    <row r="1025" spans="3:24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W1025">
        <v>2856.7093518276924</v>
      </c>
      <c r="X1025">
        <v>4.5894943820224713E-3</v>
      </c>
    </row>
    <row r="1026" spans="3:24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W1026">
        <v>1734.6661431507694</v>
      </c>
      <c r="X1026">
        <v>4.2632022471910114E-3</v>
      </c>
    </row>
    <row r="1027" spans="3:24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W1027">
        <v>1773.0193560369232</v>
      </c>
      <c r="X1027">
        <v>3.5570224719101125E-3</v>
      </c>
    </row>
    <row r="1028" spans="3:24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W1028">
        <v>1509.0707058646153</v>
      </c>
      <c r="X1028">
        <v>4.4479213483146068E-3</v>
      </c>
    </row>
    <row r="1029" spans="3:24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W1029">
        <v>2536.6477752000005</v>
      </c>
      <c r="X1029">
        <v>3.7264044943820223E-3</v>
      </c>
    </row>
    <row r="1030" spans="3:24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W1030">
        <v>2182.1219822769231</v>
      </c>
      <c r="X1030">
        <v>3.4979775280898876E-3</v>
      </c>
    </row>
    <row r="1031" spans="3:24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W1031">
        <v>2387.5084009107691</v>
      </c>
      <c r="X1031">
        <v>3.4226966292134832E-3</v>
      </c>
    </row>
    <row r="1032" spans="3:24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W1032">
        <v>2696.7406264615393</v>
      </c>
      <c r="X1032">
        <v>3.4381460674157305E-3</v>
      </c>
    </row>
    <row r="1033" spans="3:24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W1033">
        <v>2516.6024282215385</v>
      </c>
      <c r="X1033">
        <v>4.0664044943820223E-3</v>
      </c>
    </row>
    <row r="1034" spans="3:24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W1034">
        <v>2446.2272675076924</v>
      </c>
      <c r="X1034">
        <v>3.5793820224719101E-3</v>
      </c>
    </row>
    <row r="1035" spans="3:24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W1035">
        <v>2524.4344626092311</v>
      </c>
      <c r="X1035">
        <v>4.5987078651685397E-3</v>
      </c>
    </row>
    <row r="1036" spans="3:24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W1036">
        <v>3046.0216077415389</v>
      </c>
      <c r="X1036">
        <v>4.8134269662921348E-3</v>
      </c>
    </row>
    <row r="1037" spans="3:24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W1037">
        <v>3016.943216861539</v>
      </c>
      <c r="X1037">
        <v>3.444494382022472E-3</v>
      </c>
    </row>
    <row r="1038" spans="3:24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W1038">
        <v>2712.2071070769234</v>
      </c>
      <c r="X1038">
        <v>3.3051685393258425E-3</v>
      </c>
    </row>
    <row r="1039" spans="3:24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W1039">
        <v>2690.7230537169239</v>
      </c>
      <c r="X1039">
        <v>5.2756179775280895E-3</v>
      </c>
    </row>
    <row r="1040" spans="3:24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W1040">
        <v>2025.1025840639998</v>
      </c>
      <c r="X1040">
        <v>4.5961842105263157E-3</v>
      </c>
    </row>
    <row r="1041" spans="3:24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W1041">
        <v>1457.0022855360003</v>
      </c>
      <c r="X1041">
        <v>4.1566447368421048E-3</v>
      </c>
    </row>
    <row r="1042" spans="3:24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W1042">
        <v>2307.4809743999999</v>
      </c>
      <c r="X1042">
        <v>4.8149342105263159E-3</v>
      </c>
    </row>
    <row r="1043" spans="3:24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W1043">
        <v>1893.6885844800001</v>
      </c>
      <c r="X1043">
        <v>4.6709868421052634E-3</v>
      </c>
    </row>
    <row r="1044" spans="3:24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W1044">
        <v>1679.5925247360003</v>
      </c>
      <c r="X1044">
        <v>3.8163815789473685E-3</v>
      </c>
    </row>
    <row r="1045" spans="3:24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W1045">
        <v>1676.5204794240003</v>
      </c>
      <c r="X1045">
        <v>3.6889473684210525E-3</v>
      </c>
    </row>
    <row r="1046" spans="3:24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W1046">
        <v>1696.9339820160001</v>
      </c>
      <c r="X1046">
        <v>3.0442763157894734E-3</v>
      </c>
    </row>
    <row r="1047" spans="3:24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W1047">
        <v>1377.8658344639998</v>
      </c>
      <c r="X1047">
        <v>3.3893421052631576E-3</v>
      </c>
    </row>
    <row r="1048" spans="3:24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W1048">
        <v>1827.9642044160003</v>
      </c>
      <c r="X1048">
        <v>3.7993421052631578E-3</v>
      </c>
    </row>
    <row r="1049" spans="3:24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W1049">
        <v>1640.3756376000001</v>
      </c>
      <c r="X1049">
        <v>3.8480263157894736E-3</v>
      </c>
    </row>
    <row r="1050" spans="3:24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W1050">
        <v>1891.0912292160001</v>
      </c>
      <c r="X1050">
        <v>3.6049342105263153E-3</v>
      </c>
    </row>
    <row r="1051" spans="3:24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W1051">
        <v>1720.4102415360003</v>
      </c>
      <c r="X1051">
        <v>3.390657894736842E-3</v>
      </c>
    </row>
    <row r="1052" spans="3:24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W1052">
        <v>1894.045059648</v>
      </c>
      <c r="X1052">
        <v>3.2866447368421052E-3</v>
      </c>
    </row>
    <row r="1053" spans="3:24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W1053">
        <v>1793.1345062400003</v>
      </c>
      <c r="X1053">
        <v>3.7684868421052633E-3</v>
      </c>
    </row>
    <row r="1054" spans="3:24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W1054">
        <v>2001.2661903360001</v>
      </c>
      <c r="X1054">
        <v>4.4771052631578951E-3</v>
      </c>
    </row>
    <row r="1055" spans="3:24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W1055">
        <v>2237.6470697280001</v>
      </c>
      <c r="X1055">
        <v>4.818026315789474E-3</v>
      </c>
    </row>
    <row r="1056" spans="3:24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W1056">
        <v>2151.2692387200004</v>
      </c>
      <c r="X1056">
        <v>4.5228289473684211E-3</v>
      </c>
    </row>
    <row r="1057" spans="3:24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W1057">
        <v>1921.4682977280002</v>
      </c>
      <c r="X1057">
        <v>5.1850000000000004E-3</v>
      </c>
    </row>
    <row r="1058" spans="3:24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W1058">
        <v>1776.6194295360001</v>
      </c>
      <c r="X1058">
        <v>4.1728947368421046E-3</v>
      </c>
    </row>
    <row r="1059" spans="3:24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W1059">
        <v>1869.3539981760005</v>
      </c>
      <c r="X1059">
        <v>3.07625E-3</v>
      </c>
    </row>
    <row r="1060" spans="3:24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W1060">
        <v>1902.4919531520004</v>
      </c>
      <c r="X1060">
        <v>2.8936842105263157E-3</v>
      </c>
    </row>
    <row r="1061" spans="3:24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W1061">
        <v>1832.9374029120002</v>
      </c>
      <c r="X1061">
        <v>3.5586184210526315E-3</v>
      </c>
    </row>
    <row r="1062" spans="3:24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W1062">
        <v>1899.8449196160002</v>
      </c>
      <c r="X1062">
        <v>3.2736184210526318E-3</v>
      </c>
    </row>
    <row r="1063" spans="3:24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W1063">
        <v>2053.9880309760006</v>
      </c>
      <c r="X1063">
        <v>3.6854605263157893E-3</v>
      </c>
    </row>
    <row r="1064" spans="3:24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W1064">
        <v>2155.2097432320002</v>
      </c>
      <c r="X1064">
        <v>3.4907894736842101E-3</v>
      </c>
    </row>
    <row r="1065" spans="3:24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W1065">
        <v>2256.1056598080004</v>
      </c>
      <c r="X1065">
        <v>2.9083552631578948E-3</v>
      </c>
    </row>
    <row r="1066" spans="3:24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W1066">
        <v>1816.5367409280002</v>
      </c>
      <c r="X1066">
        <v>2.8460526315789471E-3</v>
      </c>
    </row>
    <row r="1067" spans="3:24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W1067">
        <v>2033.5544033280005</v>
      </c>
      <c r="X1067">
        <v>2.984013157894737E-3</v>
      </c>
    </row>
    <row r="1068" spans="3:24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W1068">
        <v>1941.683649024</v>
      </c>
      <c r="X1068">
        <v>4.5278947368421049E-3</v>
      </c>
    </row>
    <row r="1069" spans="3:24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W1069">
        <v>2218.547725632</v>
      </c>
      <c r="X1069">
        <v>4.470065789473684E-3</v>
      </c>
    </row>
    <row r="1070" spans="3:24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W1070">
        <v>1959.1666832640001</v>
      </c>
      <c r="X1070">
        <v>4.0026315789473688E-3</v>
      </c>
    </row>
    <row r="1071" spans="3:24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W1071">
        <v>1927.1969472000003</v>
      </c>
      <c r="X1071">
        <v>4.057894736842105E-3</v>
      </c>
    </row>
    <row r="1072" spans="3:24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W1072">
        <v>1696.7879019840004</v>
      </c>
      <c r="X1072">
        <v>3.660065789473684E-3</v>
      </c>
    </row>
    <row r="1073" spans="3:24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W1073">
        <v>1985.4829209600002</v>
      </c>
      <c r="X1073">
        <v>3.4689473684210523E-3</v>
      </c>
    </row>
    <row r="1074" spans="3:24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W1074">
        <v>2164.5673156800003</v>
      </c>
      <c r="X1074">
        <v>3.0476973684210526E-3</v>
      </c>
    </row>
    <row r="1075" spans="3:24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W1075">
        <v>2043.6695381760001</v>
      </c>
      <c r="X1075">
        <v>3.1559868421052631E-3</v>
      </c>
    </row>
    <row r="1076" spans="3:24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W1076">
        <v>1955.8110620160003</v>
      </c>
      <c r="X1076">
        <v>3.6164473684210524E-3</v>
      </c>
    </row>
    <row r="1077" spans="3:24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W1077">
        <v>2060.773016736</v>
      </c>
      <c r="X1077">
        <v>3.3674999999999998E-3</v>
      </c>
    </row>
    <row r="1078" spans="3:24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W1078">
        <v>2197.9825136640002</v>
      </c>
      <c r="X1078">
        <v>3.0456578947368421E-3</v>
      </c>
    </row>
    <row r="1079" spans="3:24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W1079">
        <v>2031.2879092800001</v>
      </c>
      <c r="X1079">
        <v>3.4422368421052631E-3</v>
      </c>
    </row>
    <row r="1080" spans="3:24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W1080">
        <v>1700.6007621120002</v>
      </c>
      <c r="X1080">
        <v>3.151644736842105E-3</v>
      </c>
    </row>
    <row r="1081" spans="3:24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W1081">
        <v>2191.8838791359999</v>
      </c>
      <c r="X1081">
        <v>4.1312500000000004E-3</v>
      </c>
    </row>
    <row r="1082" spans="3:24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W1082">
        <v>2270.7157845120005</v>
      </c>
      <c r="X1082">
        <v>4.6033552631578947E-3</v>
      </c>
    </row>
    <row r="1083" spans="3:24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W1083">
        <v>2096.5395696</v>
      </c>
      <c r="X1083">
        <v>4.2783552631578941E-3</v>
      </c>
    </row>
    <row r="1084" spans="3:24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W1084">
        <v>2002.1264867520001</v>
      </c>
      <c r="X1084">
        <v>4.3773026315789476E-3</v>
      </c>
    </row>
    <row r="1085" spans="3:24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W1085">
        <v>1742.7233490240001</v>
      </c>
      <c r="X1085">
        <v>3.9404605263157902E-3</v>
      </c>
    </row>
    <row r="1086" spans="3:24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W1086">
        <v>1804.9820557440003</v>
      </c>
      <c r="X1086">
        <v>4.112434210526315E-3</v>
      </c>
    </row>
    <row r="1087" spans="3:24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W1087">
        <v>1803.1929256320002</v>
      </c>
      <c r="X1087">
        <v>3.4650657894736842E-3</v>
      </c>
    </row>
    <row r="1088" spans="3:24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W1088">
        <v>1826.0807839680003</v>
      </c>
      <c r="X1088">
        <v>3.4084868421052628E-3</v>
      </c>
    </row>
    <row r="1089" spans="3:24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W1089">
        <v>1890.7033709760001</v>
      </c>
      <c r="X1089">
        <v>3.9536184210526319E-3</v>
      </c>
    </row>
    <row r="1090" spans="3:24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W1090">
        <v>2104.4757464640002</v>
      </c>
      <c r="X1090">
        <v>3.82453947368421E-3</v>
      </c>
    </row>
    <row r="1091" spans="3:24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W1091">
        <v>1940.2954656960001</v>
      </c>
      <c r="X1091">
        <v>3.5537500000000001E-3</v>
      </c>
    </row>
    <row r="1092" spans="3:24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W1092">
        <v>2193.0056561280003</v>
      </c>
      <c r="X1092">
        <v>4.1875000000000002E-3</v>
      </c>
    </row>
    <row r="1093" spans="3:24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W1093">
        <v>1865.6635751040003</v>
      </c>
      <c r="X1093">
        <v>3.7205921052631576E-3</v>
      </c>
    </row>
    <row r="1094" spans="3:24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W1094">
        <v>1620.3703992000003</v>
      </c>
      <c r="X1094">
        <v>3.3541447368421054E-3</v>
      </c>
    </row>
    <row r="1095" spans="3:24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W1095">
        <v>2543.5743379199998</v>
      </c>
      <c r="X1095">
        <v>3.8948026315789469E-3</v>
      </c>
    </row>
    <row r="1096" spans="3:24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W1096">
        <v>1430.135694894336</v>
      </c>
      <c r="X1096">
        <v>3.619207920792079E-3</v>
      </c>
    </row>
    <row r="1097" spans="3:24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W1097">
        <v>830.6528561483259</v>
      </c>
      <c r="X1097">
        <v>3.2519306930693069E-3</v>
      </c>
    </row>
    <row r="1098" spans="3:24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W1098">
        <v>2716.4084051546297</v>
      </c>
      <c r="X1098">
        <v>3.0867326732673269E-3</v>
      </c>
    </row>
    <row r="1099" spans="3:24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W1099">
        <v>1802.7803871289227</v>
      </c>
      <c r="X1099">
        <v>3.183910891089109E-3</v>
      </c>
    </row>
    <row r="1100" spans="3:24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W1100">
        <v>3418.7774117326521</v>
      </c>
      <c r="X1100">
        <v>3.7874752475247526E-3</v>
      </c>
    </row>
    <row r="1101" spans="3:24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W1101">
        <v>3360.5052927269235</v>
      </c>
      <c r="X1101">
        <v>4.6728217821782178E-3</v>
      </c>
    </row>
    <row r="1102" spans="3:24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W1102">
        <v>2641.1052205630799</v>
      </c>
      <c r="X1102">
        <v>3.5209900990099009E-3</v>
      </c>
    </row>
    <row r="1103" spans="3:24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W1103">
        <v>2441.5445752333767</v>
      </c>
      <c r="X1103">
        <v>3.4242079207920792E-3</v>
      </c>
    </row>
    <row r="1104" spans="3:24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W1104">
        <v>3335.8592712460395</v>
      </c>
      <c r="X1104">
        <v>3.2164356435643569E-3</v>
      </c>
    </row>
    <row r="1105" spans="3:24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W1105">
        <v>3208.3209713423871</v>
      </c>
      <c r="X1105">
        <v>3.218118811881188E-3</v>
      </c>
    </row>
    <row r="1106" spans="3:24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W1106">
        <v>2894.2751921095514</v>
      </c>
      <c r="X1106">
        <v>3.9126237623762373E-3</v>
      </c>
    </row>
    <row r="1107" spans="3:24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W1107">
        <v>2893.8314936914717</v>
      </c>
      <c r="X1107">
        <v>2.7115346534653468E-3</v>
      </c>
    </row>
    <row r="1108" spans="3:24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W1108">
        <v>2309.6462385625941</v>
      </c>
      <c r="X1108">
        <v>3.356287128712871E-3</v>
      </c>
    </row>
    <row r="1109" spans="3:24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W1109">
        <v>3207.5308204404109</v>
      </c>
      <c r="X1109">
        <v>3.4038613861386144E-3</v>
      </c>
    </row>
    <row r="1110" spans="3:24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W1110">
        <v>1537.8272025928115</v>
      </c>
      <c r="X1110">
        <v>3.4442574257425745E-3</v>
      </c>
    </row>
    <row r="1111" spans="3:24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W1111">
        <v>1659.4337972063263</v>
      </c>
      <c r="X1111">
        <v>5.6684158415841596E-3</v>
      </c>
    </row>
    <row r="1112" spans="3:24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W1112">
        <v>2496.3167588697329</v>
      </c>
      <c r="X1112">
        <v>4.7681188118811882E-3</v>
      </c>
    </row>
    <row r="1113" spans="3:24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W1113">
        <v>2330.5134267314702</v>
      </c>
      <c r="X1113">
        <v>4.1850495049504952E-3</v>
      </c>
    </row>
    <row r="1114" spans="3:24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W1114">
        <v>2607.0757288378613</v>
      </c>
      <c r="X1114">
        <v>4.8006435643564351E-3</v>
      </c>
    </row>
    <row r="1115" spans="3:24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W1115">
        <v>2501.1275899773227</v>
      </c>
      <c r="X1115">
        <v>4.2632178217821785E-3</v>
      </c>
    </row>
    <row r="1116" spans="3:24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W1116">
        <v>2251.5836304680984</v>
      </c>
      <c r="X1116">
        <v>5.636633663366337E-3</v>
      </c>
    </row>
    <row r="1117" spans="3:24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W1117">
        <v>940.8161326344532</v>
      </c>
      <c r="X1117">
        <v>5.0085643564356432E-3</v>
      </c>
    </row>
    <row r="1118" spans="3:24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W1118">
        <v>2885.6030009615824</v>
      </c>
      <c r="X1118">
        <v>5.0383168316831678E-3</v>
      </c>
    </row>
    <row r="1119" spans="3:24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W1119">
        <v>2966.1374587364735</v>
      </c>
      <c r="X1119">
        <v>5.0899009900990094E-3</v>
      </c>
    </row>
    <row r="1120" spans="3:24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W1120">
        <v>3107.5156391564292</v>
      </c>
      <c r="X1120">
        <v>4.2726237623762374E-3</v>
      </c>
    </row>
    <row r="1121" spans="3:24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W1121">
        <v>2601.7695618990806</v>
      </c>
      <c r="X1121">
        <v>4.9838118811881193E-3</v>
      </c>
    </row>
    <row r="1122" spans="3:24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W1122">
        <v>2202.3111896506921</v>
      </c>
      <c r="X1122">
        <v>4.7045544554455447E-3</v>
      </c>
    </row>
    <row r="1123" spans="3:24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W1123">
        <v>2608.8875081254005</v>
      </c>
      <c r="X1123">
        <v>4.7779207920792075E-3</v>
      </c>
    </row>
    <row r="1124" spans="3:24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W1124">
        <v>982.40914534637216</v>
      </c>
      <c r="X1124">
        <v>5.0979702970297032E-3</v>
      </c>
    </row>
    <row r="1125" spans="3:24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W1125">
        <v>2361.9653992989424</v>
      </c>
      <c r="X1125">
        <v>4.8081188118811883E-3</v>
      </c>
    </row>
    <row r="1126" spans="3:24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W1126">
        <v>2502.5121670554486</v>
      </c>
      <c r="X1126">
        <v>4.6825742574257432E-3</v>
      </c>
    </row>
    <row r="1127" spans="3:24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W1127">
        <v>2011.3618413564768</v>
      </c>
      <c r="X1127">
        <v>5.243366336633663E-3</v>
      </c>
    </row>
    <row r="1128" spans="3:24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W1128">
        <v>2571.0981322807606</v>
      </c>
      <c r="X1128">
        <v>4.0972277227722771E-3</v>
      </c>
    </row>
    <row r="1129" spans="3:24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W1129">
        <v>2598.3929344510307</v>
      </c>
      <c r="X1129">
        <v>3.0997029702970291E-3</v>
      </c>
    </row>
    <row r="1130" spans="3:24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W1130">
        <v>2554.801545992003</v>
      </c>
      <c r="X1130">
        <v>4.9194059405940592E-3</v>
      </c>
    </row>
    <row r="1131" spans="3:24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W1131">
        <v>2048.0055152860045</v>
      </c>
      <c r="X1131">
        <v>4.2163366336633668E-3</v>
      </c>
    </row>
    <row r="1132" spans="3:24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W1132">
        <v>3981.3657653556716</v>
      </c>
      <c r="X1132">
        <v>4.341089108910891E-3</v>
      </c>
    </row>
    <row r="1133" spans="3:24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W1133">
        <v>2811.9970185978304</v>
      </c>
      <c r="X1133">
        <v>4.2406435643564354E-3</v>
      </c>
    </row>
    <row r="1134" spans="3:24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W1134">
        <v>2818.8278336209751</v>
      </c>
      <c r="X1134">
        <v>4.3717326732673261E-3</v>
      </c>
    </row>
    <row r="1135" spans="3:24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W1135">
        <v>2972.3690996306414</v>
      </c>
      <c r="X1135">
        <v>5.3568811881188122E-3</v>
      </c>
    </row>
    <row r="1136" spans="3:24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W1136">
        <v>2103.8608604831434</v>
      </c>
      <c r="X1136">
        <v>4.35509900990099E-3</v>
      </c>
    </row>
    <row r="1137" spans="3:24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W1137">
        <v>1974.0277295263559</v>
      </c>
      <c r="X1137">
        <v>4.7761386138613863E-3</v>
      </c>
    </row>
    <row r="1138" spans="3:24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W1138">
        <v>1800.2270485464253</v>
      </c>
      <c r="X1138">
        <v>4.1451485148514856E-3</v>
      </c>
    </row>
    <row r="1139" spans="3:24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W1139">
        <v>2812.7245245851786</v>
      </c>
      <c r="X1139">
        <v>3.7735148514851484E-3</v>
      </c>
    </row>
    <row r="1140" spans="3:24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W1140">
        <v>1471.9286509062426</v>
      </c>
      <c r="X1140">
        <v>3.8109900990099007E-3</v>
      </c>
    </row>
    <row r="1141" spans="3:24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W1141">
        <v>2664.0003791553922</v>
      </c>
      <c r="X1141">
        <v>3.7081188118811884E-3</v>
      </c>
    </row>
    <row r="1142" spans="3:24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W1142">
        <v>1921.9214712214336</v>
      </c>
      <c r="X1142">
        <v>2.7625247524752476E-3</v>
      </c>
    </row>
    <row r="1143" spans="3:24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W1143">
        <v>3162.5861230107648</v>
      </c>
      <c r="X1143">
        <v>4.05980198019802E-3</v>
      </c>
    </row>
    <row r="1144" spans="3:24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W1144">
        <v>3329.8449905383677</v>
      </c>
      <c r="X1144">
        <v>3.9551980198019804E-3</v>
      </c>
    </row>
    <row r="1145" spans="3:24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W1145">
        <v>2732.7146625838423</v>
      </c>
      <c r="X1145">
        <v>5.3343069306930691E-3</v>
      </c>
    </row>
    <row r="1146" spans="3:24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W1146">
        <v>3008.5541406940538</v>
      </c>
      <c r="X1146">
        <v>3.923861386138614E-3</v>
      </c>
    </row>
    <row r="1147" spans="3:24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W1147">
        <v>3332.4266131297941</v>
      </c>
      <c r="X1147">
        <v>3.7436633663366337E-3</v>
      </c>
    </row>
    <row r="1148" spans="3:24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W1148">
        <v>3672.3555506505045</v>
      </c>
      <c r="X1148">
        <v>4.376435643564356E-3</v>
      </c>
    </row>
    <row r="1149" spans="3:24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W1149">
        <v>3491.0953474696239</v>
      </c>
      <c r="X1149">
        <v>3.7917326732673268E-3</v>
      </c>
    </row>
    <row r="1150" spans="3:24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W1150">
        <v>2920.4876900663326</v>
      </c>
      <c r="X1150">
        <v>4.0572772277227727E-3</v>
      </c>
    </row>
    <row r="1151" spans="3:24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W1151">
        <v>3763.3085957790458</v>
      </c>
      <c r="X1151">
        <v>4.4485148514851486E-3</v>
      </c>
    </row>
    <row r="1152" spans="3:24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W1152">
        <v>1430.135694894336</v>
      </c>
      <c r="X1152">
        <v>4.8053797468354427E-3</v>
      </c>
    </row>
    <row r="1153" spans="3:24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W1153">
        <v>830.6528561483259</v>
      </c>
      <c r="X1153">
        <v>3.2525316455696202E-3</v>
      </c>
    </row>
    <row r="1154" spans="3:24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W1154">
        <v>2716.4084051546297</v>
      </c>
      <c r="X1154">
        <v>6.2992405063291134E-3</v>
      </c>
    </row>
    <row r="1155" spans="3:24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W1155">
        <v>1802.7803871289227</v>
      </c>
      <c r="X1155">
        <v>4.5749367088607591E-3</v>
      </c>
    </row>
    <row r="1156" spans="3:24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W1156">
        <v>3418.7774117326521</v>
      </c>
      <c r="X1156">
        <v>6.551708860759493E-3</v>
      </c>
    </row>
    <row r="1157" spans="3:24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W1157">
        <v>3360.5052927269235</v>
      </c>
      <c r="X1157">
        <v>6.6249367088607597E-3</v>
      </c>
    </row>
    <row r="1158" spans="3:24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W1158">
        <v>2641.1052205630799</v>
      </c>
      <c r="X1158">
        <v>6.0898101265822787E-3</v>
      </c>
    </row>
    <row r="1159" spans="3:24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W1159">
        <v>2441.5445752333767</v>
      </c>
      <c r="X1159">
        <v>4.6497468354430383E-3</v>
      </c>
    </row>
    <row r="1160" spans="3:24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W1160">
        <v>3335.8592712460395</v>
      </c>
      <c r="X1160">
        <v>6.165569620253164E-3</v>
      </c>
    </row>
    <row r="1161" spans="3:24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W1161">
        <v>3208.3209713423871</v>
      </c>
      <c r="X1161">
        <v>6.9042405063291139E-3</v>
      </c>
    </row>
    <row r="1162" spans="3:24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W1162">
        <v>2894.2751921095514</v>
      </c>
      <c r="X1162">
        <v>6.5005696202531651E-3</v>
      </c>
    </row>
    <row r="1163" spans="3:24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W1163">
        <v>2893.8314936914717</v>
      </c>
      <c r="X1163">
        <v>6.3658227848101268E-3</v>
      </c>
    </row>
    <row r="1164" spans="3:24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W1164">
        <v>2309.6462385625941</v>
      </c>
      <c r="X1164">
        <v>6.5503797468354419E-3</v>
      </c>
    </row>
    <row r="1165" spans="3:24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W1165">
        <v>3207.5308204404109</v>
      </c>
      <c r="X1165">
        <v>6.6489873417721517E-3</v>
      </c>
    </row>
    <row r="1166" spans="3:24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W1166">
        <v>1537.8272025928115</v>
      </c>
      <c r="X1166">
        <v>4.9347468354430379E-3</v>
      </c>
    </row>
    <row r="1167" spans="3:24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W1167">
        <v>1659.4337972063263</v>
      </c>
      <c r="X1167">
        <v>6.3138607594936703E-3</v>
      </c>
    </row>
    <row r="1168" spans="3:24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W1168">
        <v>2496.3167588697329</v>
      </c>
      <c r="X1168">
        <v>6.0022151898734182E-3</v>
      </c>
    </row>
    <row r="1169" spans="3:24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W1169">
        <v>2330.5134267314702</v>
      </c>
      <c r="X1169">
        <v>6.3003797468354434E-3</v>
      </c>
    </row>
    <row r="1170" spans="3:24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W1170">
        <v>2607.0757288378613</v>
      </c>
      <c r="X1170">
        <v>7.2478481012658242E-3</v>
      </c>
    </row>
    <row r="1171" spans="3:24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W1171">
        <v>2501.1275899773227</v>
      </c>
      <c r="X1171">
        <v>5.9949367088607593E-3</v>
      </c>
    </row>
    <row r="1172" spans="3:24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W1172">
        <v>2251.5836304680984</v>
      </c>
      <c r="X1172">
        <v>5.7200632911392404E-3</v>
      </c>
    </row>
    <row r="1173" spans="3:24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W1173">
        <v>940.8161326344532</v>
      </c>
      <c r="X1173">
        <v>4.7534177215189872E-3</v>
      </c>
    </row>
    <row r="1174" spans="3:24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W1174">
        <v>2885.6030009615824</v>
      </c>
      <c r="X1174">
        <v>6.1280379746835442E-3</v>
      </c>
    </row>
    <row r="1175" spans="3:24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W1175">
        <v>2966.1374587364735</v>
      </c>
      <c r="X1175">
        <v>7.0519620253164548E-3</v>
      </c>
    </row>
    <row r="1176" spans="3:24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W1176">
        <v>3107.5156391564292</v>
      </c>
      <c r="X1176">
        <v>6.6366455696202529E-3</v>
      </c>
    </row>
    <row r="1177" spans="3:24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W1177">
        <v>2601.7695618990806</v>
      </c>
      <c r="X1177">
        <v>6.3162025316455695E-3</v>
      </c>
    </row>
    <row r="1178" spans="3:24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W1178">
        <v>2202.3111896506921</v>
      </c>
      <c r="X1178">
        <v>5.986392405063292E-3</v>
      </c>
    </row>
    <row r="1179" spans="3:24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W1179">
        <v>2608.8875081254005</v>
      </c>
      <c r="X1179">
        <v>6.079620253164557E-3</v>
      </c>
    </row>
    <row r="1180" spans="3:24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W1180">
        <v>982.40914534637216</v>
      </c>
      <c r="X1180">
        <v>4.8633544303797469E-3</v>
      </c>
    </row>
    <row r="1181" spans="3:24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W1181">
        <v>2361.9653992989424</v>
      </c>
      <c r="X1181">
        <v>5.7391772151898736E-3</v>
      </c>
    </row>
    <row r="1182" spans="3:24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W1182">
        <v>2502.5121670554486</v>
      </c>
      <c r="X1182">
        <v>6.284303797468355E-3</v>
      </c>
    </row>
    <row r="1183" spans="3:24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W1183">
        <v>2011.3618413564768</v>
      </c>
      <c r="X1183">
        <v>5.5760759493670891E-3</v>
      </c>
    </row>
    <row r="1184" spans="3:24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W1184">
        <v>2571.0981322807606</v>
      </c>
      <c r="X1184">
        <v>7.4655063291139247E-3</v>
      </c>
    </row>
    <row r="1185" spans="3:24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W1185">
        <v>2598.3929344510307</v>
      </c>
      <c r="X1185">
        <v>6.3544303797468359E-3</v>
      </c>
    </row>
    <row r="1186" spans="3:24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W1186">
        <v>2554.801545992003</v>
      </c>
      <c r="X1186">
        <v>5.8776582278481015E-3</v>
      </c>
    </row>
    <row r="1187" spans="3:24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W1187">
        <v>2048.0055152860045</v>
      </c>
      <c r="X1187">
        <v>4.4803164556962028E-3</v>
      </c>
    </row>
    <row r="1188" spans="3:24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W1188">
        <v>3981.3657653556716</v>
      </c>
      <c r="X1188">
        <v>6.4767721518987345E-3</v>
      </c>
    </row>
    <row r="1189" spans="3:24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W1189">
        <v>2811.9970185978304</v>
      </c>
      <c r="X1189">
        <v>6.764746835443038E-3</v>
      </c>
    </row>
    <row r="1190" spans="3:24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W1190">
        <v>2818.8278336209751</v>
      </c>
      <c r="X1190">
        <v>6.5184177215189881E-3</v>
      </c>
    </row>
    <row r="1191" spans="3:24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W1191">
        <v>2972.3690996306414</v>
      </c>
      <c r="X1191">
        <v>6.6270253164556975E-3</v>
      </c>
    </row>
    <row r="1192" spans="3:24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W1192">
        <v>2103.8608604831434</v>
      </c>
      <c r="X1192">
        <v>6.6197468354430395E-3</v>
      </c>
    </row>
    <row r="1193" spans="3:24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W1193">
        <v>1974.0277295263559</v>
      </c>
      <c r="X1193">
        <v>6.8012025316455688E-3</v>
      </c>
    </row>
    <row r="1194" spans="3:24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W1194">
        <v>1800.2270485464253</v>
      </c>
      <c r="X1194">
        <v>5.3165822784810128E-3</v>
      </c>
    </row>
    <row r="1195" spans="3:24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W1195">
        <v>2812.7245245851786</v>
      </c>
      <c r="X1195">
        <v>5.9854430379746833E-3</v>
      </c>
    </row>
    <row r="1196" spans="3:24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W1196">
        <v>1471.9286509062426</v>
      </c>
      <c r="X1196">
        <v>6.465822784810127E-3</v>
      </c>
    </row>
    <row r="1197" spans="3:24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W1197">
        <v>2664.0003791553922</v>
      </c>
      <c r="X1197">
        <v>6.5648734177215194E-3</v>
      </c>
    </row>
    <row r="1198" spans="3:24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W1198">
        <v>1921.9214712214336</v>
      </c>
      <c r="X1198">
        <v>7.3251898734177203E-3</v>
      </c>
    </row>
    <row r="1199" spans="3:24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W1199">
        <v>3162.5861230107648</v>
      </c>
      <c r="X1199">
        <v>7.1289873417721512E-3</v>
      </c>
    </row>
    <row r="1200" spans="3:24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W1200">
        <v>3329.8449905383677</v>
      </c>
      <c r="X1200">
        <v>6.9053797468354439E-3</v>
      </c>
    </row>
    <row r="1201" spans="3:24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W1201">
        <v>2732.7146625838423</v>
      </c>
      <c r="X1201">
        <v>5.477215189873417E-3</v>
      </c>
    </row>
    <row r="1202" spans="3:24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W1202">
        <v>3008.5541406940538</v>
      </c>
      <c r="X1202">
        <v>7.0281012658227858E-3</v>
      </c>
    </row>
    <row r="1203" spans="3:24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W1203">
        <v>3332.4266131297941</v>
      </c>
      <c r="X1203">
        <v>7.0946835443037974E-3</v>
      </c>
    </row>
    <row r="1204" spans="3:24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W1204">
        <v>3672.3555506505045</v>
      </c>
      <c r="X1204">
        <v>7.2212025316455708E-3</v>
      </c>
    </row>
    <row r="1205" spans="3:24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W1205">
        <v>3491.0953474696239</v>
      </c>
      <c r="X1205">
        <v>7.0387341772151901E-3</v>
      </c>
    </row>
    <row r="1206" spans="3:24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W1206">
        <v>2920.4876900663326</v>
      </c>
      <c r="X1206">
        <v>6.9860759493670897E-3</v>
      </c>
    </row>
    <row r="1207" spans="3:24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W1207">
        <v>3763.3085957790458</v>
      </c>
      <c r="X1207">
        <v>6.7947468354430376E-3</v>
      </c>
    </row>
    <row r="1208" spans="3:24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W1208">
        <v>1430.135694894336</v>
      </c>
      <c r="X1208">
        <v>2.9332738095238097E-3</v>
      </c>
    </row>
    <row r="1209" spans="3:24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W1209">
        <v>830.6528561483259</v>
      </c>
      <c r="X1209">
        <v>2.7239880952380953E-3</v>
      </c>
    </row>
    <row r="1210" spans="3:24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W1210">
        <v>2716.4084051546297</v>
      </c>
      <c r="X1210">
        <v>2.7304166666666666E-3</v>
      </c>
    </row>
    <row r="1211" spans="3:24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W1211">
        <v>1802.7803871289227</v>
      </c>
      <c r="X1211">
        <v>2.8192857142857138E-3</v>
      </c>
    </row>
    <row r="1212" spans="3:24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W1212">
        <v>3418.7774117326521</v>
      </c>
      <c r="X1212">
        <v>3.0758333333333332E-3</v>
      </c>
    </row>
    <row r="1213" spans="3:24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W1213">
        <v>3360.5052927269235</v>
      </c>
      <c r="X1213">
        <v>2.7652976190476195E-3</v>
      </c>
    </row>
    <row r="1214" spans="3:24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W1214">
        <v>2641.1052205630799</v>
      </c>
      <c r="X1214">
        <v>3.0355952380952378E-3</v>
      </c>
    </row>
    <row r="1215" spans="3:24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W1215">
        <v>2441.5445752333767</v>
      </c>
      <c r="X1215">
        <v>2.7444642857142854E-3</v>
      </c>
    </row>
    <row r="1216" spans="3:24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W1216">
        <v>3335.8592712460395</v>
      </c>
      <c r="X1216">
        <v>2.9571428571428574E-3</v>
      </c>
    </row>
    <row r="1217" spans="3:24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W1217">
        <v>3208.3209713423871</v>
      </c>
      <c r="X1217">
        <v>3.0744047619047617E-3</v>
      </c>
    </row>
    <row r="1218" spans="3:24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W1218">
        <v>2894.2751921095514</v>
      </c>
      <c r="X1218">
        <v>2.9289880952380952E-3</v>
      </c>
    </row>
    <row r="1219" spans="3:24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W1219">
        <v>2893.8314936914717</v>
      </c>
      <c r="X1219">
        <v>2.9844047619047623E-3</v>
      </c>
    </row>
    <row r="1220" spans="3:24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W1220">
        <v>2309.6462385625941</v>
      </c>
      <c r="X1220">
        <v>2.9127976190476187E-3</v>
      </c>
    </row>
    <row r="1221" spans="3:24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W1221">
        <v>3207.5308204404109</v>
      </c>
      <c r="X1221">
        <v>2.8620833333333332E-3</v>
      </c>
    </row>
    <row r="1222" spans="3:24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W1222">
        <v>1537.8272025928115</v>
      </c>
      <c r="X1222">
        <v>3.7004166666666665E-3</v>
      </c>
    </row>
    <row r="1223" spans="3:24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W1223">
        <v>1659.4337972063263</v>
      </c>
      <c r="X1223">
        <v>3.6214285714285719E-3</v>
      </c>
    </row>
    <row r="1224" spans="3:24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W1224">
        <v>2496.3167588697329</v>
      </c>
      <c r="X1224">
        <v>3.3026785714285719E-3</v>
      </c>
    </row>
    <row r="1225" spans="3:24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W1225">
        <v>2330.5134267314702</v>
      </c>
      <c r="X1225">
        <v>3.1865476190476192E-3</v>
      </c>
    </row>
    <row r="1226" spans="3:24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W1226">
        <v>2607.0757288378613</v>
      </c>
      <c r="X1226">
        <v>3.3625595238095237E-3</v>
      </c>
    </row>
    <row r="1227" spans="3:24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W1227">
        <v>2501.1275899773227</v>
      </c>
      <c r="X1227">
        <v>3.8781547619047615E-3</v>
      </c>
    </row>
    <row r="1228" spans="3:24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W1228">
        <v>2251.5836304680984</v>
      </c>
      <c r="X1228">
        <v>3.246071428571428E-3</v>
      </c>
    </row>
    <row r="1229" spans="3:24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W1229">
        <v>940.8161326344532</v>
      </c>
      <c r="X1229">
        <v>3.6670238095238097E-3</v>
      </c>
    </row>
    <row r="1230" spans="3:24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W1230">
        <v>2885.6030009615824</v>
      </c>
      <c r="X1230">
        <v>3.527559523809524E-3</v>
      </c>
    </row>
    <row r="1231" spans="3:24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W1231">
        <v>2966.1374587364735</v>
      </c>
      <c r="X1231">
        <v>3.6692261904761906E-3</v>
      </c>
    </row>
    <row r="1232" spans="3:24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W1232">
        <v>3107.5156391564292</v>
      </c>
      <c r="X1232">
        <v>3.6402380952380953E-3</v>
      </c>
    </row>
    <row r="1233" spans="3:24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W1233">
        <v>2601.7695618990806</v>
      </c>
      <c r="X1233">
        <v>3.495714285714286E-3</v>
      </c>
    </row>
    <row r="1234" spans="3:24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W1234">
        <v>2202.3111896506921</v>
      </c>
      <c r="X1234">
        <v>3.3457738095238093E-3</v>
      </c>
    </row>
    <row r="1235" spans="3:24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W1235">
        <v>2608.8875081254005</v>
      </c>
      <c r="X1235">
        <v>3.4569047619047617E-3</v>
      </c>
    </row>
    <row r="1236" spans="3:24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W1236">
        <v>982.40914534637216</v>
      </c>
      <c r="X1236">
        <v>4.2305952380952382E-3</v>
      </c>
    </row>
    <row r="1237" spans="3:24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W1237">
        <v>2361.9653992989424</v>
      </c>
      <c r="X1237">
        <v>4.021547619047619E-3</v>
      </c>
    </row>
    <row r="1238" spans="3:24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W1238">
        <v>2502.5121670554486</v>
      </c>
      <c r="X1238">
        <v>3.7208928571428575E-3</v>
      </c>
    </row>
    <row r="1239" spans="3:24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W1239">
        <v>2011.3618413564768</v>
      </c>
      <c r="X1239">
        <v>3.6291666666666668E-3</v>
      </c>
    </row>
    <row r="1240" spans="3:24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W1240">
        <v>2571.0981322807606</v>
      </c>
      <c r="X1240">
        <v>3.6389285714285716E-3</v>
      </c>
    </row>
    <row r="1241" spans="3:24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W1241">
        <v>2598.3929344510307</v>
      </c>
      <c r="X1241">
        <v>3.6605357142857143E-3</v>
      </c>
    </row>
    <row r="1242" spans="3:24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W1242">
        <v>2554.801545992003</v>
      </c>
      <c r="X1242">
        <v>4.3430952380952388E-3</v>
      </c>
    </row>
    <row r="1243" spans="3:24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W1243">
        <v>2048.0055152860045</v>
      </c>
      <c r="X1243">
        <v>3.5229166666666664E-3</v>
      </c>
    </row>
    <row r="1244" spans="3:24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W1244">
        <v>3981.3657653556716</v>
      </c>
      <c r="X1244">
        <v>3.9698214285714285E-3</v>
      </c>
    </row>
    <row r="1245" spans="3:24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W1245">
        <v>2811.9970185978304</v>
      </c>
      <c r="X1245">
        <v>3.6554761904761903E-3</v>
      </c>
    </row>
    <row r="1246" spans="3:24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W1246">
        <v>2818.8278336209751</v>
      </c>
      <c r="X1246">
        <v>3.968392857142857E-3</v>
      </c>
    </row>
    <row r="1247" spans="3:24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W1247">
        <v>2972.3690996306414</v>
      </c>
      <c r="X1247">
        <v>3.8831547619047621E-3</v>
      </c>
    </row>
    <row r="1248" spans="3:24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W1248">
        <v>2103.8608604831434</v>
      </c>
      <c r="X1248">
        <v>4.0840476190476191E-3</v>
      </c>
    </row>
    <row r="1249" spans="3:24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W1249">
        <v>1974.0277295263559</v>
      </c>
      <c r="X1249">
        <v>4.00422619047619E-3</v>
      </c>
    </row>
    <row r="1250" spans="3:24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W1250">
        <v>1800.2270485464253</v>
      </c>
      <c r="X1250">
        <v>4.3991666666666667E-3</v>
      </c>
    </row>
    <row r="1251" spans="3:24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W1251">
        <v>2812.7245245851786</v>
      </c>
      <c r="X1251">
        <v>3.4458333333333333E-3</v>
      </c>
    </row>
    <row r="1252" spans="3:24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W1252">
        <v>1471.9286509062426</v>
      </c>
      <c r="X1252">
        <v>3.8849404761904759E-3</v>
      </c>
    </row>
    <row r="1253" spans="3:24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W1253">
        <v>2664.0003791553922</v>
      </c>
      <c r="X1253">
        <v>3.496011904761905E-3</v>
      </c>
    </row>
    <row r="1254" spans="3:24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W1254">
        <v>1921.9214712214336</v>
      </c>
      <c r="X1254">
        <v>3.7045238095238095E-3</v>
      </c>
    </row>
    <row r="1255" spans="3:24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W1255">
        <v>3162.5861230107648</v>
      </c>
      <c r="X1255">
        <v>3.8126190476190473E-3</v>
      </c>
    </row>
    <row r="1256" spans="3:24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W1256">
        <v>3329.8449905383677</v>
      </c>
      <c r="X1256">
        <v>3.6946428571428573E-3</v>
      </c>
    </row>
    <row r="1257" spans="3:24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W1257">
        <v>2732.7146625838423</v>
      </c>
      <c r="X1257">
        <v>3.8428571428571427E-3</v>
      </c>
    </row>
    <row r="1258" spans="3:24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W1258">
        <v>3008.5541406940538</v>
      </c>
      <c r="X1258">
        <v>3.6086309523809521E-3</v>
      </c>
    </row>
    <row r="1259" spans="3:24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W1259">
        <v>3332.4266131297941</v>
      </c>
      <c r="X1259">
        <v>3.5054761904761904E-3</v>
      </c>
    </row>
    <row r="1260" spans="3:24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W1260">
        <v>3672.3555506505045</v>
      </c>
      <c r="X1260">
        <v>3.4903571428571431E-3</v>
      </c>
    </row>
    <row r="1261" spans="3:24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W1261">
        <v>3491.0953474696239</v>
      </c>
      <c r="X1261">
        <v>3.6336904761904761E-3</v>
      </c>
    </row>
    <row r="1262" spans="3:24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W1262">
        <v>2920.4876900663326</v>
      </c>
      <c r="X1262">
        <v>3.7661904761904759E-3</v>
      </c>
    </row>
    <row r="1263" spans="3:24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W1263">
        <v>3763.3085957790458</v>
      </c>
      <c r="X1263">
        <v>3.5159523809523813E-3</v>
      </c>
    </row>
    <row r="1264" spans="3:24">
      <c r="C1264">
        <v>2016</v>
      </c>
      <c r="D1264">
        <v>502</v>
      </c>
      <c r="E1264" s="321">
        <v>1</v>
      </c>
      <c r="F1264" s="127">
        <v>1</v>
      </c>
      <c r="G1264" s="127">
        <v>48</v>
      </c>
      <c r="H1264" s="322">
        <v>0.28356000000000003</v>
      </c>
      <c r="I1264" s="9">
        <v>2142.4201919999996</v>
      </c>
      <c r="J1264">
        <f t="shared" ref="J1264:J1327" si="76">H1264/G1264</f>
        <v>5.9075000000000004E-3</v>
      </c>
      <c r="W1264" s="9">
        <v>2142.4201919999996</v>
      </c>
      <c r="X1264">
        <v>5.9075000000000004E-3</v>
      </c>
    </row>
    <row r="1265" spans="3:24">
      <c r="C1265">
        <v>2016</v>
      </c>
      <c r="D1265">
        <v>502</v>
      </c>
      <c r="E1265" s="321">
        <v>1</v>
      </c>
      <c r="F1265" s="127">
        <v>2</v>
      </c>
      <c r="G1265" s="127">
        <v>48</v>
      </c>
      <c r="H1265" s="322">
        <v>0.218385</v>
      </c>
      <c r="I1265" s="9">
        <v>772.00516800000003</v>
      </c>
      <c r="J1265">
        <f t="shared" si="76"/>
        <v>4.5496874999999999E-3</v>
      </c>
      <c r="W1265" s="9">
        <v>772.00516800000003</v>
      </c>
      <c r="X1265">
        <v>4.5496874999999999E-3</v>
      </c>
    </row>
    <row r="1266" spans="3:24">
      <c r="C1266">
        <v>2016</v>
      </c>
      <c r="D1266">
        <v>502</v>
      </c>
      <c r="E1266" s="321">
        <v>1</v>
      </c>
      <c r="F1266" s="127">
        <v>3</v>
      </c>
      <c r="G1266" s="127">
        <v>48</v>
      </c>
      <c r="H1266" s="322">
        <v>0.29205500000000001</v>
      </c>
      <c r="I1266" s="9">
        <v>3285.6088319999994</v>
      </c>
      <c r="J1266">
        <f t="shared" si="76"/>
        <v>6.0844791666666669E-3</v>
      </c>
      <c r="W1266" s="9">
        <v>3285.6088319999994</v>
      </c>
      <c r="X1266">
        <v>6.0844791666666669E-3</v>
      </c>
    </row>
    <row r="1267" spans="3:24">
      <c r="C1267">
        <v>2016</v>
      </c>
      <c r="D1267">
        <v>502</v>
      </c>
      <c r="E1267" s="321">
        <v>1</v>
      </c>
      <c r="F1267" s="127">
        <v>4</v>
      </c>
      <c r="G1267" s="127">
        <v>48</v>
      </c>
      <c r="H1267" s="322">
        <v>0.28413999999999995</v>
      </c>
      <c r="I1267" s="9">
        <v>2850.9148799999994</v>
      </c>
      <c r="J1267">
        <f t="shared" si="76"/>
        <v>5.9195833333333323E-3</v>
      </c>
      <c r="W1267" s="9">
        <v>2850.9148799999994</v>
      </c>
      <c r="X1267">
        <v>5.9195833333333323E-3</v>
      </c>
    </row>
    <row r="1268" spans="3:24">
      <c r="C1268">
        <v>2016</v>
      </c>
      <c r="D1268">
        <v>502</v>
      </c>
      <c r="E1268" s="321">
        <v>1</v>
      </c>
      <c r="F1268" s="127">
        <v>5</v>
      </c>
      <c r="G1268" s="127">
        <v>48</v>
      </c>
      <c r="H1268" s="322">
        <v>0.31691000000000003</v>
      </c>
      <c r="I1268" s="9">
        <v>4684.250736</v>
      </c>
      <c r="J1268">
        <f t="shared" si="76"/>
        <v>6.6022916666666669E-3</v>
      </c>
      <c r="W1268" s="9">
        <v>4684.250736</v>
      </c>
      <c r="X1268">
        <v>6.6022916666666669E-3</v>
      </c>
    </row>
    <row r="1269" spans="3:24">
      <c r="C1269">
        <v>2016</v>
      </c>
      <c r="D1269">
        <v>502</v>
      </c>
      <c r="E1269" s="321">
        <v>1</v>
      </c>
      <c r="F1269" s="127">
        <v>6</v>
      </c>
      <c r="G1269" s="127">
        <v>48</v>
      </c>
      <c r="H1269" s="322">
        <v>0.28717500000000001</v>
      </c>
      <c r="I1269" s="9">
        <v>4641.9104160000006</v>
      </c>
      <c r="J1269">
        <f t="shared" si="76"/>
        <v>5.9828125000000003E-3</v>
      </c>
      <c r="W1269" s="9">
        <v>4641.9104160000006</v>
      </c>
      <c r="X1269">
        <v>5.9828125000000003E-3</v>
      </c>
    </row>
    <row r="1270" spans="3:24">
      <c r="C1270">
        <v>2016</v>
      </c>
      <c r="D1270">
        <v>502</v>
      </c>
      <c r="E1270" s="321">
        <v>1</v>
      </c>
      <c r="F1270" s="127">
        <v>7</v>
      </c>
      <c r="G1270" s="127">
        <v>48</v>
      </c>
      <c r="H1270" s="322">
        <v>0.27892499999999998</v>
      </c>
      <c r="I1270" s="9">
        <v>5315.1215040000006</v>
      </c>
      <c r="J1270">
        <f t="shared" si="76"/>
        <v>5.8109374999999993E-3</v>
      </c>
      <c r="W1270" s="9">
        <v>5315.1215040000006</v>
      </c>
      <c r="X1270">
        <v>5.8109374999999993E-3</v>
      </c>
    </row>
    <row r="1271" spans="3:24">
      <c r="C1271">
        <v>2016</v>
      </c>
      <c r="D1271">
        <v>502</v>
      </c>
      <c r="E1271" s="321">
        <v>1</v>
      </c>
      <c r="F1271" s="127">
        <v>8</v>
      </c>
      <c r="G1271" s="127">
        <v>48</v>
      </c>
      <c r="H1271" s="322">
        <v>0.2485</v>
      </c>
      <c r="I1271" s="9">
        <v>2646.2700000000004</v>
      </c>
      <c r="J1271">
        <f t="shared" si="76"/>
        <v>5.177083333333333E-3</v>
      </c>
      <c r="W1271" s="9">
        <v>2646.2700000000004</v>
      </c>
      <c r="X1271">
        <v>5.177083333333333E-3</v>
      </c>
    </row>
    <row r="1272" spans="3:24">
      <c r="C1272">
        <v>2016</v>
      </c>
      <c r="D1272">
        <v>502</v>
      </c>
      <c r="E1272" s="321">
        <v>1</v>
      </c>
      <c r="F1272" s="127">
        <v>9</v>
      </c>
      <c r="G1272" s="127">
        <v>48</v>
      </c>
      <c r="H1272" s="322">
        <v>0.27521000000000001</v>
      </c>
      <c r="I1272" s="9">
        <v>4358.2302719999998</v>
      </c>
      <c r="J1272">
        <f t="shared" si="76"/>
        <v>5.7335416666666672E-3</v>
      </c>
      <c r="W1272" s="9">
        <v>4358.2302719999998</v>
      </c>
      <c r="X1272">
        <v>5.7335416666666672E-3</v>
      </c>
    </row>
    <row r="1273" spans="3:24">
      <c r="C1273">
        <v>2016</v>
      </c>
      <c r="D1273">
        <v>502</v>
      </c>
      <c r="E1273" s="321">
        <v>1</v>
      </c>
      <c r="F1273" s="127">
        <v>10</v>
      </c>
      <c r="G1273" s="127">
        <v>48</v>
      </c>
      <c r="H1273" s="322">
        <v>0.30235999999999996</v>
      </c>
      <c r="I1273" s="9">
        <v>4259.4361920000001</v>
      </c>
      <c r="J1273">
        <f t="shared" si="76"/>
        <v>6.2991666666666656E-3</v>
      </c>
      <c r="W1273" s="9">
        <v>4259.4361920000001</v>
      </c>
      <c r="X1273">
        <v>6.2991666666666656E-3</v>
      </c>
    </row>
    <row r="1274" spans="3:24">
      <c r="C1274">
        <v>2016</v>
      </c>
      <c r="D1274">
        <v>502</v>
      </c>
      <c r="E1274" s="321">
        <v>1</v>
      </c>
      <c r="F1274" s="127">
        <v>11</v>
      </c>
      <c r="G1274" s="127">
        <v>48</v>
      </c>
      <c r="H1274" s="322">
        <v>0.31063499999999999</v>
      </c>
      <c r="I1274" s="9">
        <v>5277.0152160000007</v>
      </c>
      <c r="J1274">
        <f t="shared" si="76"/>
        <v>6.4715624999999999E-3</v>
      </c>
      <c r="W1274" s="9">
        <v>5277.0152160000007</v>
      </c>
      <c r="X1274">
        <v>6.4715624999999999E-3</v>
      </c>
    </row>
    <row r="1275" spans="3:24">
      <c r="C1275">
        <v>2016</v>
      </c>
      <c r="D1275">
        <v>502</v>
      </c>
      <c r="E1275" s="321">
        <v>1</v>
      </c>
      <c r="F1275" s="127">
        <v>12</v>
      </c>
      <c r="G1275" s="127">
        <v>48</v>
      </c>
      <c r="H1275" s="322">
        <v>0.30575000000000002</v>
      </c>
      <c r="I1275" s="9">
        <v>5247.3769919999995</v>
      </c>
      <c r="J1275">
        <f t="shared" si="76"/>
        <v>6.3697916666666668E-3</v>
      </c>
      <c r="W1275" s="9">
        <v>5247.3769919999995</v>
      </c>
      <c r="X1275">
        <v>6.3697916666666668E-3</v>
      </c>
    </row>
    <row r="1276" spans="3:24">
      <c r="C1276">
        <v>2016</v>
      </c>
      <c r="D1276">
        <v>502</v>
      </c>
      <c r="E1276" s="321">
        <v>1</v>
      </c>
      <c r="F1276" s="127">
        <v>13</v>
      </c>
      <c r="G1276" s="127">
        <v>48</v>
      </c>
      <c r="H1276" s="322">
        <v>0.321745</v>
      </c>
      <c r="I1276" s="9">
        <v>5384.2773599999982</v>
      </c>
      <c r="J1276">
        <f t="shared" si="76"/>
        <v>6.7030208333333334E-3</v>
      </c>
      <c r="W1276" s="9">
        <v>5384.2773599999982</v>
      </c>
      <c r="X1276">
        <v>6.7030208333333334E-3</v>
      </c>
    </row>
    <row r="1277" spans="3:24">
      <c r="C1277">
        <v>2016</v>
      </c>
      <c r="D1277">
        <v>502</v>
      </c>
      <c r="E1277" s="321">
        <v>1</v>
      </c>
      <c r="F1277" s="127">
        <v>14</v>
      </c>
      <c r="G1277" s="127">
        <v>48</v>
      </c>
      <c r="H1277" s="322">
        <v>0.29414499999999999</v>
      </c>
      <c r="I1277" s="9">
        <v>4307.4218880000008</v>
      </c>
      <c r="J1277">
        <f t="shared" si="76"/>
        <v>6.1280208333333334E-3</v>
      </c>
      <c r="W1277" s="9">
        <v>4307.4218880000008</v>
      </c>
      <c r="X1277">
        <v>6.1280208333333334E-3</v>
      </c>
    </row>
    <row r="1278" spans="3:24">
      <c r="C1278">
        <v>2016</v>
      </c>
      <c r="D1278">
        <v>502</v>
      </c>
      <c r="E1278" s="321">
        <v>2</v>
      </c>
      <c r="F1278" s="127">
        <v>1</v>
      </c>
      <c r="G1278" s="127">
        <v>48</v>
      </c>
      <c r="H1278" s="322">
        <v>0.28940500000000002</v>
      </c>
      <c r="I1278" s="9">
        <v>1589.173344</v>
      </c>
      <c r="J1278">
        <f t="shared" si="76"/>
        <v>6.0292708333333335E-3</v>
      </c>
      <c r="W1278" s="9">
        <v>1589.173344</v>
      </c>
      <c r="X1278">
        <v>6.0292708333333335E-3</v>
      </c>
    </row>
    <row r="1279" spans="3:24">
      <c r="C1279">
        <v>2016</v>
      </c>
      <c r="D1279">
        <v>502</v>
      </c>
      <c r="E1279" s="321">
        <v>2</v>
      </c>
      <c r="F1279" s="127">
        <v>2</v>
      </c>
      <c r="G1279" s="127">
        <v>48</v>
      </c>
      <c r="H1279" s="322">
        <v>0.35185</v>
      </c>
      <c r="I1279" s="9">
        <v>1563.7691520000001</v>
      </c>
      <c r="J1279">
        <f t="shared" si="76"/>
        <v>7.3302083333333335E-3</v>
      </c>
      <c r="W1279" s="9">
        <v>1563.7691520000001</v>
      </c>
      <c r="X1279">
        <v>7.3302083333333335E-3</v>
      </c>
    </row>
    <row r="1280" spans="3:24">
      <c r="C1280">
        <v>2016</v>
      </c>
      <c r="D1280">
        <v>502</v>
      </c>
      <c r="E1280" s="321">
        <v>2</v>
      </c>
      <c r="F1280" s="127">
        <v>3</v>
      </c>
      <c r="G1280" s="127">
        <v>48</v>
      </c>
      <c r="H1280" s="322">
        <v>0.31243500000000002</v>
      </c>
      <c r="I1280" s="9">
        <v>2745.0640800000001</v>
      </c>
      <c r="J1280">
        <f t="shared" si="76"/>
        <v>6.5090625000000001E-3</v>
      </c>
      <c r="W1280" s="9">
        <v>2745.0640800000001</v>
      </c>
      <c r="X1280">
        <v>6.5090625000000001E-3</v>
      </c>
    </row>
    <row r="1281" spans="3:24">
      <c r="C1281">
        <v>2016</v>
      </c>
      <c r="D1281">
        <v>502</v>
      </c>
      <c r="E1281" s="321">
        <v>2</v>
      </c>
      <c r="F1281" s="127">
        <v>4</v>
      </c>
      <c r="G1281" s="127">
        <v>48</v>
      </c>
      <c r="H1281" s="322">
        <v>0.39205999999999996</v>
      </c>
      <c r="I1281" s="9">
        <v>2431.7457119999999</v>
      </c>
      <c r="J1281">
        <f t="shared" si="76"/>
        <v>8.1679166666666653E-3</v>
      </c>
      <c r="W1281" s="9">
        <v>2431.7457119999999</v>
      </c>
      <c r="X1281">
        <v>8.1679166666666653E-3</v>
      </c>
    </row>
    <row r="1282" spans="3:24">
      <c r="C1282">
        <v>2016</v>
      </c>
      <c r="D1282">
        <v>502</v>
      </c>
      <c r="E1282" s="321">
        <v>2</v>
      </c>
      <c r="F1282" s="127">
        <v>5</v>
      </c>
      <c r="G1282" s="127">
        <v>48</v>
      </c>
      <c r="H1282" s="322">
        <v>0.32558999999999999</v>
      </c>
      <c r="I1282" s="9">
        <v>3240.4458240000013</v>
      </c>
      <c r="J1282">
        <f t="shared" si="76"/>
        <v>6.7831250000000001E-3</v>
      </c>
      <c r="W1282" s="9">
        <v>3240.4458240000013</v>
      </c>
      <c r="X1282">
        <v>6.7831250000000001E-3</v>
      </c>
    </row>
    <row r="1283" spans="3:24">
      <c r="C1283">
        <v>2016</v>
      </c>
      <c r="D1283">
        <v>502</v>
      </c>
      <c r="E1283" s="321">
        <v>2</v>
      </c>
      <c r="F1283" s="127">
        <v>6</v>
      </c>
      <c r="G1283" s="127">
        <v>48</v>
      </c>
      <c r="H1283" s="322">
        <v>0.28001999999999999</v>
      </c>
      <c r="I1283" s="9">
        <v>5521.1777279999988</v>
      </c>
      <c r="J1283">
        <f t="shared" si="76"/>
        <v>5.8337499999999995E-3</v>
      </c>
      <c r="W1283" s="9">
        <v>5521.1777279999988</v>
      </c>
      <c r="X1283">
        <v>5.8337499999999995E-3</v>
      </c>
    </row>
    <row r="1284" spans="3:24">
      <c r="C1284">
        <v>2016</v>
      </c>
      <c r="D1284">
        <v>502</v>
      </c>
      <c r="E1284" s="321">
        <v>2</v>
      </c>
      <c r="F1284" s="127">
        <v>7</v>
      </c>
      <c r="G1284" s="127">
        <v>48</v>
      </c>
      <c r="H1284" s="322">
        <v>0.27629999999999999</v>
      </c>
      <c r="I1284" s="9">
        <v>5483.0714400000006</v>
      </c>
      <c r="J1284">
        <f t="shared" si="76"/>
        <v>5.7562500000000001E-3</v>
      </c>
      <c r="W1284" s="9">
        <v>5483.0714400000006</v>
      </c>
      <c r="X1284">
        <v>5.7562500000000001E-3</v>
      </c>
    </row>
    <row r="1285" spans="3:24">
      <c r="C1285">
        <v>2016</v>
      </c>
      <c r="D1285">
        <v>502</v>
      </c>
      <c r="E1285" s="321">
        <v>2</v>
      </c>
      <c r="F1285" s="127">
        <v>8</v>
      </c>
      <c r="G1285" s="127">
        <v>48</v>
      </c>
      <c r="H1285" s="322">
        <v>0.2641</v>
      </c>
      <c r="I1285" s="9">
        <v>3322.3037759999997</v>
      </c>
      <c r="J1285">
        <f t="shared" si="76"/>
        <v>5.5020833333333337E-3</v>
      </c>
      <c r="W1285" s="9">
        <v>3322.3037759999997</v>
      </c>
      <c r="X1285">
        <v>5.5020833333333337E-3</v>
      </c>
    </row>
    <row r="1286" spans="3:24">
      <c r="C1286">
        <v>2016</v>
      </c>
      <c r="D1286">
        <v>502</v>
      </c>
      <c r="E1286" s="321">
        <v>2</v>
      </c>
      <c r="F1286" s="127">
        <v>9</v>
      </c>
      <c r="G1286" s="127">
        <v>48</v>
      </c>
      <c r="H1286" s="322">
        <v>0.28710999999999998</v>
      </c>
      <c r="I1286" s="9">
        <v>5233.2635519999994</v>
      </c>
      <c r="J1286">
        <f t="shared" si="76"/>
        <v>5.9814583333333326E-3</v>
      </c>
      <c r="W1286" s="9">
        <v>5233.2635519999994</v>
      </c>
      <c r="X1286">
        <v>5.9814583333333326E-3</v>
      </c>
    </row>
    <row r="1287" spans="3:24">
      <c r="C1287">
        <v>2016</v>
      </c>
      <c r="D1287">
        <v>502</v>
      </c>
      <c r="E1287" s="321">
        <v>2</v>
      </c>
      <c r="F1287" s="127">
        <v>10</v>
      </c>
      <c r="G1287" s="127">
        <v>48</v>
      </c>
      <c r="H1287" s="322">
        <v>0.32300000000000001</v>
      </c>
      <c r="I1287" s="9">
        <v>5202.2139839999982</v>
      </c>
      <c r="J1287">
        <f t="shared" si="76"/>
        <v>6.7291666666666672E-3</v>
      </c>
      <c r="W1287" s="9">
        <v>5202.2139839999982</v>
      </c>
      <c r="X1287">
        <v>6.7291666666666672E-3</v>
      </c>
    </row>
    <row r="1288" spans="3:24">
      <c r="C1288">
        <v>2016</v>
      </c>
      <c r="D1288">
        <v>502</v>
      </c>
      <c r="E1288" s="321">
        <v>2</v>
      </c>
      <c r="F1288" s="127">
        <v>11</v>
      </c>
      <c r="G1288" s="127">
        <v>48</v>
      </c>
      <c r="H1288" s="322">
        <v>0.33828000000000003</v>
      </c>
      <c r="I1288" s="9">
        <v>4966.5195360000007</v>
      </c>
      <c r="J1288">
        <f t="shared" si="76"/>
        <v>7.0475000000000008E-3</v>
      </c>
      <c r="W1288" s="9">
        <v>4966.5195360000007</v>
      </c>
      <c r="X1288">
        <v>7.0475000000000008E-3</v>
      </c>
    </row>
    <row r="1289" spans="3:24">
      <c r="C1289">
        <v>2016</v>
      </c>
      <c r="D1289">
        <v>502</v>
      </c>
      <c r="E1289" s="321">
        <v>2</v>
      </c>
      <c r="F1289" s="127">
        <v>12</v>
      </c>
      <c r="G1289" s="127">
        <v>48</v>
      </c>
      <c r="H1289" s="322">
        <v>0.29122500000000001</v>
      </c>
      <c r="I1289" s="9">
        <v>5260.0790880000004</v>
      </c>
      <c r="J1289">
        <f t="shared" si="76"/>
        <v>6.0671875000000005E-3</v>
      </c>
      <c r="W1289" s="9">
        <v>5260.0790880000004</v>
      </c>
      <c r="X1289">
        <v>6.0671875000000005E-3</v>
      </c>
    </row>
    <row r="1290" spans="3:24">
      <c r="C1290">
        <v>2016</v>
      </c>
      <c r="D1290">
        <v>502</v>
      </c>
      <c r="E1290" s="321">
        <v>2</v>
      </c>
      <c r="F1290" s="127">
        <v>13</v>
      </c>
      <c r="G1290" s="127">
        <v>48</v>
      </c>
      <c r="H1290" s="322">
        <v>0.31528500000000004</v>
      </c>
      <c r="I1290" s="9">
        <v>5629.851216</v>
      </c>
      <c r="J1290">
        <f t="shared" si="76"/>
        <v>6.5684375000000005E-3</v>
      </c>
      <c r="W1290" s="9">
        <v>5629.851216</v>
      </c>
      <c r="X1290">
        <v>6.5684375000000005E-3</v>
      </c>
    </row>
    <row r="1291" spans="3:24">
      <c r="C1291">
        <v>2016</v>
      </c>
      <c r="D1291">
        <v>502</v>
      </c>
      <c r="E1291" s="321">
        <v>2</v>
      </c>
      <c r="F1291" s="127">
        <v>14</v>
      </c>
      <c r="G1291" s="127">
        <v>48</v>
      </c>
      <c r="H1291" s="322">
        <v>0.29316500000000001</v>
      </c>
      <c r="I1291" s="9">
        <v>5569.1634239999994</v>
      </c>
      <c r="J1291">
        <f t="shared" si="76"/>
        <v>6.1076041666666666E-3</v>
      </c>
      <c r="W1291" s="9">
        <v>5569.1634239999994</v>
      </c>
      <c r="X1291">
        <v>6.1076041666666666E-3</v>
      </c>
    </row>
    <row r="1292" spans="3:24">
      <c r="C1292">
        <v>2016</v>
      </c>
      <c r="D1292">
        <v>502</v>
      </c>
      <c r="E1292" s="321">
        <v>3</v>
      </c>
      <c r="F1292" s="127">
        <v>1</v>
      </c>
      <c r="G1292" s="127">
        <v>48</v>
      </c>
      <c r="H1292" s="322">
        <v>0.292215</v>
      </c>
      <c r="I1292" s="9">
        <v>2273.6751839999997</v>
      </c>
      <c r="J1292">
        <f t="shared" si="76"/>
        <v>6.0878125000000003E-3</v>
      </c>
      <c r="W1292" s="9">
        <v>2273.6751839999997</v>
      </c>
      <c r="X1292">
        <v>6.0878125000000003E-3</v>
      </c>
    </row>
    <row r="1293" spans="3:24">
      <c r="C1293">
        <v>2016</v>
      </c>
      <c r="D1293">
        <v>502</v>
      </c>
      <c r="E1293" s="321">
        <v>3</v>
      </c>
      <c r="F1293" s="127">
        <v>2</v>
      </c>
      <c r="G1293" s="127">
        <v>48</v>
      </c>
      <c r="H1293" s="322">
        <v>0.34946500000000003</v>
      </c>
      <c r="I1293" s="9">
        <v>2721.0712320000002</v>
      </c>
      <c r="J1293">
        <f t="shared" si="76"/>
        <v>7.2805208333333342E-3</v>
      </c>
      <c r="W1293" s="9">
        <v>2721.0712320000002</v>
      </c>
      <c r="X1293">
        <v>7.2805208333333342E-3</v>
      </c>
    </row>
    <row r="1294" spans="3:24">
      <c r="C1294">
        <v>2016</v>
      </c>
      <c r="D1294">
        <v>502</v>
      </c>
      <c r="E1294" s="321">
        <v>3</v>
      </c>
      <c r="F1294" s="127">
        <v>3</v>
      </c>
      <c r="G1294" s="127">
        <v>48</v>
      </c>
      <c r="H1294" s="322">
        <v>0.33825</v>
      </c>
      <c r="I1294" s="9">
        <v>3908.0115360000004</v>
      </c>
      <c r="J1294">
        <f t="shared" si="76"/>
        <v>7.0468750000000002E-3</v>
      </c>
      <c r="W1294" s="9">
        <v>3908.0115360000004</v>
      </c>
      <c r="X1294">
        <v>7.0468750000000002E-3</v>
      </c>
    </row>
    <row r="1295" spans="3:24">
      <c r="C1295">
        <v>2016</v>
      </c>
      <c r="D1295">
        <v>502</v>
      </c>
      <c r="E1295" s="321">
        <v>3</v>
      </c>
      <c r="F1295" s="127">
        <v>4</v>
      </c>
      <c r="G1295" s="127">
        <v>48</v>
      </c>
      <c r="H1295" s="322">
        <v>0.32653500000000002</v>
      </c>
      <c r="I1295" s="9">
        <v>4409.0386560000006</v>
      </c>
      <c r="J1295">
        <f t="shared" si="76"/>
        <v>6.8028125000000007E-3</v>
      </c>
      <c r="W1295" s="9">
        <v>4409.0386560000006</v>
      </c>
      <c r="X1295">
        <v>6.8028125000000007E-3</v>
      </c>
    </row>
    <row r="1296" spans="3:24">
      <c r="C1296">
        <v>2016</v>
      </c>
      <c r="D1296">
        <v>502</v>
      </c>
      <c r="E1296" s="321">
        <v>3</v>
      </c>
      <c r="F1296" s="127">
        <v>5</v>
      </c>
      <c r="G1296" s="127">
        <v>48</v>
      </c>
      <c r="H1296" s="322">
        <v>0.30766000000000004</v>
      </c>
      <c r="I1296" s="9">
        <v>4811.2716960000007</v>
      </c>
      <c r="J1296">
        <f t="shared" si="76"/>
        <v>6.409583333333334E-3</v>
      </c>
      <c r="W1296" s="9">
        <v>4811.2716960000007</v>
      </c>
      <c r="X1296">
        <v>6.409583333333334E-3</v>
      </c>
    </row>
    <row r="1297" spans="3:24">
      <c r="C1297">
        <v>2016</v>
      </c>
      <c r="D1297">
        <v>502</v>
      </c>
      <c r="E1297" s="321">
        <v>3</v>
      </c>
      <c r="F1297" s="127">
        <v>6</v>
      </c>
      <c r="G1297" s="127">
        <v>48</v>
      </c>
      <c r="H1297" s="322">
        <v>0.30085499999999998</v>
      </c>
      <c r="I1297" s="9">
        <v>5039.9094239999995</v>
      </c>
      <c r="J1297">
        <f t="shared" si="76"/>
        <v>6.2678124999999999E-3</v>
      </c>
      <c r="W1297" s="9">
        <v>5039.9094239999995</v>
      </c>
      <c r="X1297">
        <v>6.2678124999999999E-3</v>
      </c>
    </row>
    <row r="1298" spans="3:24">
      <c r="C1298">
        <v>2016</v>
      </c>
      <c r="D1298">
        <v>502</v>
      </c>
      <c r="E1298" s="321">
        <v>3</v>
      </c>
      <c r="F1298" s="127">
        <v>7</v>
      </c>
      <c r="G1298" s="127">
        <v>48</v>
      </c>
      <c r="H1298" s="322">
        <v>0.29390499999999997</v>
      </c>
      <c r="I1298" s="9">
        <v>5387.1000480000002</v>
      </c>
      <c r="J1298">
        <f t="shared" si="76"/>
        <v>6.1230208333333327E-3</v>
      </c>
      <c r="W1298" s="9">
        <v>5387.1000480000002</v>
      </c>
      <c r="X1298">
        <v>6.1230208333333327E-3</v>
      </c>
    </row>
    <row r="1299" spans="3:24">
      <c r="C1299">
        <v>2016</v>
      </c>
      <c r="D1299">
        <v>502</v>
      </c>
      <c r="E1299" s="321">
        <v>3</v>
      </c>
      <c r="F1299" s="127">
        <v>8</v>
      </c>
      <c r="G1299" s="127">
        <v>48</v>
      </c>
      <c r="H1299" s="322">
        <v>0.25984499999999999</v>
      </c>
      <c r="I1299" s="9">
        <v>4486.6625759999988</v>
      </c>
      <c r="J1299">
        <f t="shared" si="76"/>
        <v>5.4134374999999998E-3</v>
      </c>
      <c r="W1299" s="9">
        <v>4486.6625759999988</v>
      </c>
      <c r="X1299">
        <v>5.4134374999999998E-3</v>
      </c>
    </row>
    <row r="1300" spans="3:24">
      <c r="C1300">
        <v>2016</v>
      </c>
      <c r="D1300">
        <v>502</v>
      </c>
      <c r="E1300" s="321">
        <v>3</v>
      </c>
      <c r="F1300" s="127">
        <v>9</v>
      </c>
      <c r="G1300" s="127">
        <v>48</v>
      </c>
      <c r="H1300" s="322">
        <v>0.29393999999999998</v>
      </c>
      <c r="I1300" s="9">
        <v>4980.6329759999999</v>
      </c>
      <c r="J1300">
        <f t="shared" si="76"/>
        <v>6.1237499999999999E-3</v>
      </c>
      <c r="W1300" s="9">
        <v>4980.6329759999999</v>
      </c>
      <c r="X1300">
        <v>6.1237499999999999E-3</v>
      </c>
    </row>
    <row r="1301" spans="3:24">
      <c r="C1301">
        <v>2016</v>
      </c>
      <c r="D1301">
        <v>502</v>
      </c>
      <c r="E1301" s="321">
        <v>3</v>
      </c>
      <c r="F1301" s="127">
        <v>10</v>
      </c>
      <c r="G1301" s="127">
        <v>48</v>
      </c>
      <c r="H1301" s="322">
        <v>0.33881</v>
      </c>
      <c r="I1301" s="9">
        <v>4852.2006720000008</v>
      </c>
      <c r="J1301">
        <f t="shared" si="76"/>
        <v>7.058541666666667E-3</v>
      </c>
      <c r="W1301" s="9">
        <v>4852.2006720000008</v>
      </c>
      <c r="X1301">
        <v>7.058541666666667E-3</v>
      </c>
    </row>
    <row r="1302" spans="3:24">
      <c r="C1302">
        <v>2016</v>
      </c>
      <c r="D1302">
        <v>502</v>
      </c>
      <c r="E1302" s="321">
        <v>3</v>
      </c>
      <c r="F1302" s="127">
        <v>11</v>
      </c>
      <c r="G1302" s="127">
        <v>48</v>
      </c>
      <c r="H1302" s="322">
        <v>0.3226</v>
      </c>
      <c r="I1302" s="9">
        <v>5346.1710719999992</v>
      </c>
      <c r="J1302">
        <f t="shared" si="76"/>
        <v>6.720833333333333E-3</v>
      </c>
      <c r="W1302" s="9">
        <v>5346.1710719999992</v>
      </c>
      <c r="X1302">
        <v>6.720833333333333E-3</v>
      </c>
    </row>
    <row r="1303" spans="3:24">
      <c r="C1303">
        <v>2016</v>
      </c>
      <c r="D1303">
        <v>502</v>
      </c>
      <c r="E1303" s="321">
        <v>3</v>
      </c>
      <c r="F1303" s="127">
        <v>12</v>
      </c>
      <c r="G1303" s="127">
        <v>48</v>
      </c>
      <c r="H1303" s="322">
        <v>0.34641</v>
      </c>
      <c r="I1303" s="9">
        <v>5000.3917919999985</v>
      </c>
      <c r="J1303">
        <f t="shared" si="76"/>
        <v>7.2168750000000002E-3</v>
      </c>
      <c r="W1303" s="9">
        <v>5000.3917919999985</v>
      </c>
      <c r="X1303">
        <v>7.2168750000000002E-3</v>
      </c>
    </row>
    <row r="1304" spans="3:24">
      <c r="C1304">
        <v>2016</v>
      </c>
      <c r="D1304">
        <v>502</v>
      </c>
      <c r="E1304" s="321">
        <v>3</v>
      </c>
      <c r="F1304" s="127">
        <v>13</v>
      </c>
      <c r="G1304" s="127">
        <v>48</v>
      </c>
      <c r="H1304" s="322">
        <v>0.29985499999999998</v>
      </c>
      <c r="I1304" s="9">
        <v>5325.0009120000004</v>
      </c>
      <c r="J1304">
        <f t="shared" si="76"/>
        <v>6.2469791666666663E-3</v>
      </c>
      <c r="W1304" s="9">
        <v>5325.0009120000004</v>
      </c>
      <c r="X1304">
        <v>6.2469791666666663E-3</v>
      </c>
    </row>
    <row r="1305" spans="3:24">
      <c r="C1305">
        <v>2016</v>
      </c>
      <c r="D1305">
        <v>502</v>
      </c>
      <c r="E1305" s="321">
        <v>3</v>
      </c>
      <c r="F1305" s="127">
        <v>14</v>
      </c>
      <c r="G1305" s="127">
        <v>48</v>
      </c>
      <c r="H1305" s="322">
        <v>0.32244499999999998</v>
      </c>
      <c r="I1305" s="9">
        <v>4898.7750239999987</v>
      </c>
      <c r="J1305">
        <f t="shared" si="76"/>
        <v>6.717604166666666E-3</v>
      </c>
      <c r="W1305" s="9">
        <v>4898.7750239999987</v>
      </c>
      <c r="X1305">
        <v>6.717604166666666E-3</v>
      </c>
    </row>
    <row r="1306" spans="3:24">
      <c r="C1306">
        <v>2016</v>
      </c>
      <c r="D1306">
        <v>502</v>
      </c>
      <c r="E1306" s="321">
        <v>4</v>
      </c>
      <c r="F1306" s="127">
        <v>1</v>
      </c>
      <c r="G1306" s="127">
        <v>48</v>
      </c>
      <c r="H1306" s="322">
        <v>0.31597999999999998</v>
      </c>
      <c r="I1306" s="9">
        <v>2248.2709919999993</v>
      </c>
      <c r="J1306">
        <f t="shared" si="76"/>
        <v>6.5829166666666666E-3</v>
      </c>
      <c r="W1306" s="9">
        <v>2248.2709919999993</v>
      </c>
      <c r="X1306">
        <v>6.5829166666666666E-3</v>
      </c>
    </row>
    <row r="1307" spans="3:24">
      <c r="C1307">
        <v>2016</v>
      </c>
      <c r="D1307">
        <v>502</v>
      </c>
      <c r="E1307" s="321">
        <v>4</v>
      </c>
      <c r="F1307" s="127">
        <v>2</v>
      </c>
      <c r="G1307" s="127">
        <v>48</v>
      </c>
      <c r="H1307" s="322">
        <v>0.320745</v>
      </c>
      <c r="I1307" s="9">
        <v>2695.6670400000007</v>
      </c>
      <c r="J1307">
        <f t="shared" si="76"/>
        <v>6.6821874999999998E-3</v>
      </c>
      <c r="W1307" s="9">
        <v>2695.6670400000007</v>
      </c>
      <c r="X1307">
        <v>6.6821874999999998E-3</v>
      </c>
    </row>
    <row r="1308" spans="3:24">
      <c r="C1308">
        <v>2016</v>
      </c>
      <c r="D1308">
        <v>502</v>
      </c>
      <c r="E1308" s="321">
        <v>4</v>
      </c>
      <c r="F1308" s="127">
        <v>3</v>
      </c>
      <c r="G1308" s="127">
        <v>48</v>
      </c>
      <c r="H1308" s="322">
        <v>0.30020000000000002</v>
      </c>
      <c r="I1308" s="9">
        <v>2852.3262240000008</v>
      </c>
      <c r="J1308">
        <f t="shared" si="76"/>
        <v>6.2541666666666674E-3</v>
      </c>
      <c r="W1308" s="9">
        <v>2852.3262240000008</v>
      </c>
      <c r="X1308">
        <v>6.2541666666666674E-3</v>
      </c>
    </row>
    <row r="1309" spans="3:24">
      <c r="C1309">
        <v>2016</v>
      </c>
      <c r="D1309">
        <v>502</v>
      </c>
      <c r="E1309" s="321">
        <v>4</v>
      </c>
      <c r="F1309" s="127">
        <v>4</v>
      </c>
      <c r="G1309" s="127">
        <v>48</v>
      </c>
      <c r="H1309" s="322">
        <v>0.37232999999999999</v>
      </c>
      <c r="I1309" s="9">
        <v>3549.5301599999998</v>
      </c>
      <c r="J1309">
        <f t="shared" si="76"/>
        <v>7.7568749999999999E-3</v>
      </c>
      <c r="W1309" s="9">
        <v>3549.5301599999998</v>
      </c>
      <c r="X1309">
        <v>7.7568749999999999E-3</v>
      </c>
    </row>
    <row r="1310" spans="3:24">
      <c r="C1310">
        <v>2016</v>
      </c>
      <c r="D1310">
        <v>502</v>
      </c>
      <c r="E1310" s="321">
        <v>4</v>
      </c>
      <c r="F1310" s="127">
        <v>5</v>
      </c>
      <c r="G1310" s="127">
        <v>48</v>
      </c>
      <c r="H1310" s="322">
        <v>0.31938999999999995</v>
      </c>
      <c r="I1310" s="9">
        <v>4948.1720640000003</v>
      </c>
      <c r="J1310">
        <f t="shared" si="76"/>
        <v>6.653958333333332E-3</v>
      </c>
      <c r="W1310" s="9">
        <v>4948.1720640000003</v>
      </c>
      <c r="X1310">
        <v>6.653958333333332E-3</v>
      </c>
    </row>
    <row r="1311" spans="3:24">
      <c r="C1311">
        <v>2016</v>
      </c>
      <c r="D1311">
        <v>502</v>
      </c>
      <c r="E1311" s="321">
        <v>4</v>
      </c>
      <c r="F1311" s="127">
        <v>6</v>
      </c>
      <c r="G1311" s="127">
        <v>48</v>
      </c>
      <c r="H1311" s="322">
        <v>0.29298999999999997</v>
      </c>
      <c r="I1311" s="9">
        <v>5272.7811839999986</v>
      </c>
      <c r="J1311">
        <f t="shared" si="76"/>
        <v>6.1039583333333328E-3</v>
      </c>
      <c r="W1311" s="9">
        <v>5272.7811839999986</v>
      </c>
      <c r="X1311">
        <v>6.1039583333333328E-3</v>
      </c>
    </row>
    <row r="1312" spans="3:24">
      <c r="C1312">
        <v>2016</v>
      </c>
      <c r="D1312">
        <v>502</v>
      </c>
      <c r="E1312" s="321">
        <v>4</v>
      </c>
      <c r="F1312" s="127">
        <v>7</v>
      </c>
      <c r="G1312" s="127">
        <v>48</v>
      </c>
      <c r="H1312" s="322">
        <v>0.31547499999999995</v>
      </c>
      <c r="I1312" s="9">
        <v>5267.135808</v>
      </c>
      <c r="J1312">
        <f t="shared" si="76"/>
        <v>6.572395833333332E-3</v>
      </c>
      <c r="W1312" s="9">
        <v>5267.135808</v>
      </c>
      <c r="X1312">
        <v>6.572395833333332E-3</v>
      </c>
    </row>
    <row r="1313" spans="3:24">
      <c r="C1313">
        <v>2016</v>
      </c>
      <c r="D1313">
        <v>502</v>
      </c>
      <c r="E1313" s="321">
        <v>4</v>
      </c>
      <c r="F1313" s="127">
        <v>8</v>
      </c>
      <c r="G1313" s="127">
        <v>48</v>
      </c>
      <c r="H1313" s="322">
        <v>0.26712000000000002</v>
      </c>
      <c r="I1313" s="9">
        <v>4126.7698559999999</v>
      </c>
      <c r="J1313">
        <f t="shared" si="76"/>
        <v>5.5650000000000005E-3</v>
      </c>
      <c r="W1313" s="9">
        <v>4126.7698559999999</v>
      </c>
      <c r="X1313">
        <v>5.5650000000000005E-3</v>
      </c>
    </row>
    <row r="1314" spans="3:24">
      <c r="C1314">
        <v>2016</v>
      </c>
      <c r="D1314">
        <v>502</v>
      </c>
      <c r="E1314" s="321">
        <v>4</v>
      </c>
      <c r="F1314" s="127">
        <v>9</v>
      </c>
      <c r="G1314" s="127">
        <v>48</v>
      </c>
      <c r="H1314" s="322">
        <v>0.30313000000000001</v>
      </c>
      <c r="I1314" s="9">
        <v>4698.364176</v>
      </c>
      <c r="J1314">
        <f t="shared" si="76"/>
        <v>6.3152083333333333E-3</v>
      </c>
      <c r="W1314" s="9">
        <v>4698.364176</v>
      </c>
      <c r="X1314">
        <v>6.3152083333333333E-3</v>
      </c>
    </row>
    <row r="1315" spans="3:24">
      <c r="C1315">
        <v>2016</v>
      </c>
      <c r="D1315">
        <v>502</v>
      </c>
      <c r="E1315" s="321">
        <v>4</v>
      </c>
      <c r="F1315" s="127">
        <v>10</v>
      </c>
      <c r="G1315" s="127">
        <v>48</v>
      </c>
      <c r="H1315" s="322">
        <v>0.301205</v>
      </c>
      <c r="I1315" s="9">
        <v>5175.3984480000008</v>
      </c>
      <c r="J1315">
        <f t="shared" si="76"/>
        <v>6.2751041666666667E-3</v>
      </c>
      <c r="W1315" s="9">
        <v>5175.3984480000008</v>
      </c>
      <c r="X1315">
        <v>6.2751041666666667E-3</v>
      </c>
    </row>
    <row r="1316" spans="3:24">
      <c r="C1316">
        <v>2016</v>
      </c>
      <c r="D1316">
        <v>502</v>
      </c>
      <c r="E1316" s="321">
        <v>4</v>
      </c>
      <c r="F1316" s="127">
        <v>11</v>
      </c>
      <c r="G1316" s="127">
        <v>48</v>
      </c>
      <c r="H1316" s="322">
        <v>0.30367</v>
      </c>
      <c r="I1316" s="9">
        <v>4222.7412480000003</v>
      </c>
      <c r="J1316">
        <f t="shared" si="76"/>
        <v>6.3264583333333332E-3</v>
      </c>
      <c r="W1316" s="9">
        <v>4222.7412480000003</v>
      </c>
      <c r="X1316">
        <v>6.3264583333333332E-3</v>
      </c>
    </row>
    <row r="1317" spans="3:24">
      <c r="C1317">
        <v>2016</v>
      </c>
      <c r="D1317">
        <v>502</v>
      </c>
      <c r="E1317" s="321">
        <v>4</v>
      </c>
      <c r="F1317" s="127">
        <v>12</v>
      </c>
      <c r="G1317" s="127">
        <v>48</v>
      </c>
      <c r="H1317" s="322">
        <v>0.30619499999999999</v>
      </c>
      <c r="I1317" s="9">
        <v>5381.4546720000008</v>
      </c>
      <c r="J1317">
        <f t="shared" si="76"/>
        <v>6.3790625000000002E-3</v>
      </c>
      <c r="W1317" s="9">
        <v>5381.4546720000008</v>
      </c>
      <c r="X1317">
        <v>6.3790625000000002E-3</v>
      </c>
    </row>
    <row r="1318" spans="3:24">
      <c r="C1318">
        <v>2016</v>
      </c>
      <c r="D1318">
        <v>502</v>
      </c>
      <c r="E1318" s="321">
        <v>4</v>
      </c>
      <c r="F1318" s="127">
        <v>13</v>
      </c>
      <c r="G1318" s="127">
        <v>48</v>
      </c>
      <c r="H1318" s="322">
        <v>0.32546333333333333</v>
      </c>
      <c r="I1318" s="9">
        <v>5377.2206400000005</v>
      </c>
      <c r="J1318">
        <f t="shared" si="76"/>
        <v>6.7804861111111113E-3</v>
      </c>
      <c r="W1318" s="9">
        <v>5377.2206400000005</v>
      </c>
      <c r="X1318">
        <v>6.7804861111111113E-3</v>
      </c>
    </row>
    <row r="1319" spans="3:24">
      <c r="C1319">
        <v>2016</v>
      </c>
      <c r="D1319">
        <v>502</v>
      </c>
      <c r="E1319" s="321">
        <v>4</v>
      </c>
      <c r="F1319" s="127">
        <v>14</v>
      </c>
      <c r="G1319" s="127">
        <v>48</v>
      </c>
      <c r="H1319" s="322">
        <v>0.31214500000000001</v>
      </c>
      <c r="I1319" s="9">
        <v>5007.4485119999999</v>
      </c>
      <c r="J1319">
        <f t="shared" si="76"/>
        <v>6.5030208333333337E-3</v>
      </c>
      <c r="W1319" s="9">
        <v>5007.4485119999999</v>
      </c>
      <c r="X1319">
        <v>6.5030208333333337E-3</v>
      </c>
    </row>
    <row r="1320" spans="3:24">
      <c r="C1320">
        <v>2016</v>
      </c>
      <c r="D1320">
        <v>502</v>
      </c>
      <c r="E1320" s="321">
        <v>1</v>
      </c>
      <c r="F1320" s="127">
        <v>1</v>
      </c>
      <c r="G1320" s="127">
        <v>67</v>
      </c>
      <c r="H1320" s="322">
        <v>0.29654000000000003</v>
      </c>
      <c r="I1320" s="9">
        <v>2142.4201919999996</v>
      </c>
      <c r="J1320">
        <f t="shared" si="76"/>
        <v>4.4259701492537313E-3</v>
      </c>
      <c r="K1320" t="s">
        <v>17</v>
      </c>
      <c r="W1320" s="9">
        <v>2142.4201919999996</v>
      </c>
      <c r="X1320">
        <v>4.4259701492537313E-3</v>
      </c>
    </row>
    <row r="1321" spans="3:24">
      <c r="C1321">
        <v>2016</v>
      </c>
      <c r="D1321">
        <v>502</v>
      </c>
      <c r="E1321" s="321">
        <v>1</v>
      </c>
      <c r="F1321" s="127">
        <v>2</v>
      </c>
      <c r="G1321" s="127">
        <v>67</v>
      </c>
      <c r="H1321" s="322">
        <v>0.211095</v>
      </c>
      <c r="I1321" s="9">
        <v>772.00516800000003</v>
      </c>
      <c r="J1321">
        <f t="shared" si="76"/>
        <v>3.1506716417910446E-3</v>
      </c>
      <c r="K1321">
        <v>2.265690803527832</v>
      </c>
      <c r="W1321" s="9">
        <v>772.00516800000003</v>
      </c>
      <c r="X1321">
        <v>3.1506716417910446E-3</v>
      </c>
    </row>
    <row r="1322" spans="3:24">
      <c r="C1322">
        <v>2016</v>
      </c>
      <c r="D1322">
        <v>502</v>
      </c>
      <c r="E1322" s="321">
        <v>1</v>
      </c>
      <c r="F1322" s="127">
        <v>3</v>
      </c>
      <c r="G1322" s="127">
        <v>67</v>
      </c>
      <c r="H1322" s="322">
        <v>0.30676500000000001</v>
      </c>
      <c r="I1322" s="9">
        <v>3285.6088319999994</v>
      </c>
      <c r="J1322">
        <f t="shared" si="76"/>
        <v>4.5785820895522392E-3</v>
      </c>
      <c r="K1322">
        <v>2.3309886455535889</v>
      </c>
      <c r="W1322" s="9">
        <v>3285.6088319999994</v>
      </c>
      <c r="X1322">
        <v>4.5785820895522392E-3</v>
      </c>
    </row>
    <row r="1323" spans="3:24">
      <c r="C1323">
        <v>2016</v>
      </c>
      <c r="D1323">
        <v>502</v>
      </c>
      <c r="E1323" s="321">
        <v>1</v>
      </c>
      <c r="F1323" s="127">
        <v>4</v>
      </c>
      <c r="G1323" s="127">
        <v>67</v>
      </c>
      <c r="H1323" s="322">
        <v>0.30584333333333336</v>
      </c>
      <c r="I1323" s="9">
        <v>2850.9148799999994</v>
      </c>
      <c r="J1323">
        <f t="shared" si="76"/>
        <v>4.5648258706467663E-3</v>
      </c>
      <c r="K1323">
        <v>2.3321945667266846</v>
      </c>
      <c r="W1323" s="9">
        <v>2850.9148799999994</v>
      </c>
      <c r="X1323">
        <v>4.5648258706467663E-3</v>
      </c>
    </row>
    <row r="1324" spans="3:24">
      <c r="C1324">
        <v>2016</v>
      </c>
      <c r="D1324">
        <v>502</v>
      </c>
      <c r="E1324" s="321">
        <v>1</v>
      </c>
      <c r="F1324" s="127">
        <v>5</v>
      </c>
      <c r="G1324" s="127">
        <v>67</v>
      </c>
      <c r="H1324" s="322">
        <v>0.32091000000000003</v>
      </c>
      <c r="I1324" s="9">
        <v>4684.250736</v>
      </c>
      <c r="J1324">
        <f t="shared" si="76"/>
        <v>4.7897014925373143E-3</v>
      </c>
      <c r="K1324">
        <v>2.2521688938140869</v>
      </c>
      <c r="W1324" s="9">
        <v>4684.250736</v>
      </c>
      <c r="X1324">
        <v>4.7897014925373143E-3</v>
      </c>
    </row>
    <row r="1325" spans="3:24">
      <c r="C1325">
        <v>2016</v>
      </c>
      <c r="D1325">
        <v>502</v>
      </c>
      <c r="E1325" s="321">
        <v>1</v>
      </c>
      <c r="F1325" s="127">
        <v>6</v>
      </c>
      <c r="G1325" s="127">
        <v>67</v>
      </c>
      <c r="H1325" s="322">
        <v>0.30579000000000001</v>
      </c>
      <c r="I1325" s="9">
        <v>4641.9104160000006</v>
      </c>
      <c r="J1325">
        <f t="shared" si="76"/>
        <v>4.5640298507462684E-3</v>
      </c>
      <c r="K1325">
        <v>2.2718117237091064</v>
      </c>
      <c r="W1325" s="9">
        <v>4641.9104160000006</v>
      </c>
      <c r="X1325">
        <v>4.5640298507462684E-3</v>
      </c>
    </row>
    <row r="1326" spans="3:24">
      <c r="C1326">
        <v>2016</v>
      </c>
      <c r="D1326">
        <v>502</v>
      </c>
      <c r="E1326" s="321">
        <v>1</v>
      </c>
      <c r="F1326" s="127">
        <v>7</v>
      </c>
      <c r="G1326" s="127">
        <v>67</v>
      </c>
      <c r="H1326" s="322">
        <v>0.31804500000000002</v>
      </c>
      <c r="I1326" s="9">
        <v>5315.1215040000006</v>
      </c>
      <c r="J1326">
        <f t="shared" si="76"/>
        <v>4.7469402985074634E-3</v>
      </c>
      <c r="K1326">
        <v>2.5131354331970215</v>
      </c>
      <c r="W1326" s="9">
        <v>5315.1215040000006</v>
      </c>
      <c r="X1326">
        <v>4.7469402985074634E-3</v>
      </c>
    </row>
    <row r="1327" spans="3:24">
      <c r="C1327">
        <v>2016</v>
      </c>
      <c r="D1327">
        <v>502</v>
      </c>
      <c r="E1327" s="321">
        <v>1</v>
      </c>
      <c r="F1327" s="127">
        <v>8</v>
      </c>
      <c r="G1327" s="127">
        <v>67</v>
      </c>
      <c r="H1327" s="322">
        <v>0.25758000000000003</v>
      </c>
      <c r="I1327" s="9">
        <v>2646.2700000000004</v>
      </c>
      <c r="J1327">
        <f t="shared" si="76"/>
        <v>3.844477611940299E-3</v>
      </c>
      <c r="K1327">
        <v>2.7298038005828857</v>
      </c>
      <c r="W1327" s="9">
        <v>2646.2700000000004</v>
      </c>
      <c r="X1327">
        <v>3.844477611940299E-3</v>
      </c>
    </row>
    <row r="1328" spans="3:24">
      <c r="C1328">
        <v>2016</v>
      </c>
      <c r="D1328">
        <v>502</v>
      </c>
      <c r="E1328" s="321">
        <v>1</v>
      </c>
      <c r="F1328" s="127">
        <v>9</v>
      </c>
      <c r="G1328" s="127">
        <v>67</v>
      </c>
      <c r="H1328" s="322">
        <v>0.29034000000000004</v>
      </c>
      <c r="I1328" s="9">
        <v>4358.2302719999998</v>
      </c>
      <c r="J1328">
        <f t="shared" ref="J1328:J1391" si="77">H1328/G1328</f>
        <v>4.3334328358208959E-3</v>
      </c>
      <c r="K1328">
        <v>2.3582963943481445</v>
      </c>
      <c r="W1328" s="9">
        <v>4358.2302719999998</v>
      </c>
      <c r="X1328">
        <v>4.3334328358208959E-3</v>
      </c>
    </row>
    <row r="1329" spans="3:24">
      <c r="C1329">
        <v>2016</v>
      </c>
      <c r="D1329">
        <v>502</v>
      </c>
      <c r="E1329" s="321">
        <v>1</v>
      </c>
      <c r="F1329" s="127">
        <v>10</v>
      </c>
      <c r="G1329" s="127">
        <v>67</v>
      </c>
      <c r="H1329" s="322">
        <v>0.312805</v>
      </c>
      <c r="I1329" s="9">
        <v>4259.4361920000001</v>
      </c>
      <c r="J1329">
        <f t="shared" si="77"/>
        <v>4.6687313432835819E-3</v>
      </c>
      <c r="K1329">
        <v>2.4067401885986328</v>
      </c>
      <c r="W1329" s="9">
        <v>4259.4361920000001</v>
      </c>
      <c r="X1329">
        <v>4.6687313432835819E-3</v>
      </c>
    </row>
    <row r="1330" spans="3:24">
      <c r="C1330">
        <v>2016</v>
      </c>
      <c r="D1330">
        <v>502</v>
      </c>
      <c r="E1330" s="321">
        <v>1</v>
      </c>
      <c r="F1330" s="127">
        <v>11</v>
      </c>
      <c r="G1330" s="127">
        <v>67</v>
      </c>
      <c r="H1330" s="322">
        <v>0.33654499999999998</v>
      </c>
      <c r="I1330" s="9">
        <v>5277.0152160000007</v>
      </c>
      <c r="J1330">
        <f t="shared" si="77"/>
        <v>5.0230597014925367E-3</v>
      </c>
      <c r="K1330">
        <v>2.2016682624816895</v>
      </c>
      <c r="W1330" s="9">
        <v>5277.0152160000007</v>
      </c>
      <c r="X1330">
        <v>5.0230597014925367E-3</v>
      </c>
    </row>
    <row r="1331" spans="3:24">
      <c r="C1331">
        <v>2016</v>
      </c>
      <c r="D1331">
        <v>502</v>
      </c>
      <c r="E1331" s="321">
        <v>1</v>
      </c>
      <c r="F1331" s="127">
        <v>12</v>
      </c>
      <c r="G1331" s="127">
        <v>67</v>
      </c>
      <c r="H1331" s="322">
        <v>0.30934</v>
      </c>
      <c r="I1331" s="9">
        <v>5247.3769919999995</v>
      </c>
      <c r="J1331">
        <f t="shared" si="77"/>
        <v>4.617014925373134E-3</v>
      </c>
      <c r="K1331">
        <v>2.3473467826843262</v>
      </c>
      <c r="W1331" s="9">
        <v>5247.3769919999995</v>
      </c>
      <c r="X1331">
        <v>4.617014925373134E-3</v>
      </c>
    </row>
    <row r="1332" spans="3:24">
      <c r="C1332">
        <v>2016</v>
      </c>
      <c r="D1332">
        <v>502</v>
      </c>
      <c r="E1332" s="321">
        <v>1</v>
      </c>
      <c r="F1332" s="127">
        <v>13</v>
      </c>
      <c r="G1332" s="127">
        <v>67</v>
      </c>
      <c r="H1332" s="322">
        <v>0.32724500000000001</v>
      </c>
      <c r="I1332" s="9">
        <v>5384.2773599999982</v>
      </c>
      <c r="J1332">
        <f t="shared" si="77"/>
        <v>4.8842537313432835E-3</v>
      </c>
      <c r="K1332">
        <v>2.5473077297210693</v>
      </c>
      <c r="W1332" s="9">
        <v>5384.2773599999982</v>
      </c>
      <c r="X1332">
        <v>4.8842537313432835E-3</v>
      </c>
    </row>
    <row r="1333" spans="3:24">
      <c r="C1333">
        <v>2016</v>
      </c>
      <c r="D1333">
        <v>502</v>
      </c>
      <c r="E1333" s="321">
        <v>1</v>
      </c>
      <c r="F1333" s="127">
        <v>14</v>
      </c>
      <c r="G1333" s="127">
        <v>67</v>
      </c>
      <c r="H1333" s="322">
        <v>0.30346499999999998</v>
      </c>
      <c r="I1333" s="9">
        <v>4307.4218880000008</v>
      </c>
      <c r="J1333">
        <f t="shared" si="77"/>
        <v>4.5293283582089547E-3</v>
      </c>
      <c r="K1333">
        <v>2.0149145126342773</v>
      </c>
      <c r="W1333" s="9">
        <v>4307.4218880000008</v>
      </c>
      <c r="X1333">
        <v>4.5293283582089547E-3</v>
      </c>
    </row>
    <row r="1334" spans="3:24">
      <c r="C1334">
        <v>2016</v>
      </c>
      <c r="D1334">
        <v>502</v>
      </c>
      <c r="E1334" s="321">
        <v>2</v>
      </c>
      <c r="F1334" s="127">
        <v>1</v>
      </c>
      <c r="G1334" s="127">
        <v>67</v>
      </c>
      <c r="H1334" s="322">
        <v>0.28442000000000001</v>
      </c>
      <c r="I1334" s="9">
        <v>1589.173344</v>
      </c>
      <c r="J1334">
        <f t="shared" si="77"/>
        <v>4.2450746268656719E-3</v>
      </c>
      <c r="K1334">
        <v>2.2482800483703613</v>
      </c>
      <c r="W1334" s="9">
        <v>1589.173344</v>
      </c>
      <c r="X1334">
        <v>4.2450746268656719E-3</v>
      </c>
    </row>
    <row r="1335" spans="3:24">
      <c r="C1335">
        <v>2016</v>
      </c>
      <c r="D1335">
        <v>502</v>
      </c>
      <c r="E1335" s="321">
        <v>2</v>
      </c>
      <c r="F1335" s="127">
        <v>2</v>
      </c>
      <c r="G1335" s="127">
        <v>67</v>
      </c>
      <c r="H1335" s="322">
        <v>0.350105</v>
      </c>
      <c r="I1335" s="9">
        <v>1563.7691520000001</v>
      </c>
      <c r="J1335">
        <f t="shared" si="77"/>
        <v>5.2254477611940299E-3</v>
      </c>
      <c r="K1335">
        <v>2.1769566535949707</v>
      </c>
      <c r="W1335" s="9">
        <v>1563.7691520000001</v>
      </c>
      <c r="X1335">
        <v>5.2254477611940299E-3</v>
      </c>
    </row>
    <row r="1336" spans="3:24">
      <c r="C1336">
        <v>2016</v>
      </c>
      <c r="D1336">
        <v>502</v>
      </c>
      <c r="E1336" s="321">
        <v>2</v>
      </c>
      <c r="F1336" s="127">
        <v>3</v>
      </c>
      <c r="G1336" s="127">
        <v>67</v>
      </c>
      <c r="H1336" s="322">
        <v>0.298265</v>
      </c>
      <c r="I1336" s="9">
        <v>2745.0640800000001</v>
      </c>
      <c r="J1336">
        <f t="shared" si="77"/>
        <v>4.4517164179104481E-3</v>
      </c>
      <c r="K1336">
        <v>2.2749865055084229</v>
      </c>
      <c r="W1336" s="9">
        <v>2745.0640800000001</v>
      </c>
      <c r="X1336">
        <v>4.4517164179104481E-3</v>
      </c>
    </row>
    <row r="1337" spans="3:24">
      <c r="C1337">
        <v>2016</v>
      </c>
      <c r="D1337">
        <v>502</v>
      </c>
      <c r="E1337" s="321">
        <v>2</v>
      </c>
      <c r="F1337" s="127">
        <v>4</v>
      </c>
      <c r="G1337" s="127">
        <v>67</v>
      </c>
      <c r="H1337" s="322">
        <v>0.32867000000000002</v>
      </c>
      <c r="I1337" s="9">
        <v>2431.7457119999999</v>
      </c>
      <c r="J1337">
        <f t="shared" si="77"/>
        <v>4.9055223880597014E-3</v>
      </c>
      <c r="K1337">
        <v>2.3759679794311523</v>
      </c>
      <c r="W1337" s="9">
        <v>2431.7457119999999</v>
      </c>
      <c r="X1337">
        <v>4.9055223880597014E-3</v>
      </c>
    </row>
    <row r="1338" spans="3:24">
      <c r="C1338">
        <v>2016</v>
      </c>
      <c r="D1338">
        <v>502</v>
      </c>
      <c r="E1338" s="321">
        <v>2</v>
      </c>
      <c r="F1338" s="127">
        <v>5</v>
      </c>
      <c r="G1338" s="127">
        <v>67</v>
      </c>
      <c r="H1338" s="322">
        <v>0.34039999999999998</v>
      </c>
      <c r="I1338" s="9">
        <v>3240.4458240000013</v>
      </c>
      <c r="J1338">
        <f t="shared" si="77"/>
        <v>5.0805970149253726E-3</v>
      </c>
      <c r="K1338">
        <v>2.2345342636108398</v>
      </c>
      <c r="W1338" s="9">
        <v>3240.4458240000013</v>
      </c>
      <c r="X1338">
        <v>5.0805970149253726E-3</v>
      </c>
    </row>
    <row r="1339" spans="3:24">
      <c r="C1339">
        <v>2016</v>
      </c>
      <c r="D1339">
        <v>502</v>
      </c>
      <c r="E1339" s="321">
        <v>2</v>
      </c>
      <c r="F1339" s="127">
        <v>6</v>
      </c>
      <c r="G1339" s="127">
        <v>67</v>
      </c>
      <c r="H1339" s="322">
        <v>0.30897000000000002</v>
      </c>
      <c r="I1339" s="9">
        <v>5521.1777279999988</v>
      </c>
      <c r="J1339">
        <f t="shared" si="77"/>
        <v>4.6114925373134334E-3</v>
      </c>
      <c r="K1339">
        <v>2.2262885570526123</v>
      </c>
      <c r="W1339" s="9">
        <v>5521.1777279999988</v>
      </c>
      <c r="X1339">
        <v>4.6114925373134334E-3</v>
      </c>
    </row>
    <row r="1340" spans="3:24">
      <c r="C1340">
        <v>2016</v>
      </c>
      <c r="D1340">
        <v>502</v>
      </c>
      <c r="E1340" s="321">
        <v>2</v>
      </c>
      <c r="F1340" s="127">
        <v>7</v>
      </c>
      <c r="G1340" s="127">
        <v>67</v>
      </c>
      <c r="H1340" s="322">
        <v>0.31113000000000002</v>
      </c>
      <c r="I1340" s="9">
        <v>5483.0714400000006</v>
      </c>
      <c r="J1340">
        <f t="shared" si="77"/>
        <v>4.643731343283582E-3</v>
      </c>
      <c r="K1340">
        <v>2.8274636268615723</v>
      </c>
      <c r="W1340" s="9">
        <v>5483.0714400000006</v>
      </c>
      <c r="X1340">
        <v>4.643731343283582E-3</v>
      </c>
    </row>
    <row r="1341" spans="3:24">
      <c r="C1341">
        <v>2016</v>
      </c>
      <c r="D1341">
        <v>502</v>
      </c>
      <c r="E1341" s="321">
        <v>2</v>
      </c>
      <c r="F1341" s="127">
        <v>8</v>
      </c>
      <c r="G1341" s="127">
        <v>67</v>
      </c>
      <c r="H1341" s="322">
        <v>0.29757</v>
      </c>
      <c r="I1341" s="9">
        <v>3322.3037759999997</v>
      </c>
      <c r="J1341">
        <f t="shared" si="77"/>
        <v>4.4413432835820896E-3</v>
      </c>
      <c r="K1341">
        <v>2.3101670742034912</v>
      </c>
      <c r="W1341" s="9">
        <v>3322.3037759999997</v>
      </c>
      <c r="X1341">
        <v>4.4413432835820896E-3</v>
      </c>
    </row>
    <row r="1342" spans="3:24">
      <c r="C1342">
        <v>2016</v>
      </c>
      <c r="D1342">
        <v>502</v>
      </c>
      <c r="E1342" s="321">
        <v>2</v>
      </c>
      <c r="F1342" s="127">
        <v>9</v>
      </c>
      <c r="G1342" s="127">
        <v>67</v>
      </c>
      <c r="H1342" s="322">
        <v>0.31915000000000004</v>
      </c>
      <c r="I1342" s="9">
        <v>5233.2635519999994</v>
      </c>
      <c r="J1342">
        <f t="shared" si="77"/>
        <v>4.7634328358208966E-3</v>
      </c>
      <c r="K1342">
        <v>2.2185099124908447</v>
      </c>
      <c r="W1342" s="9">
        <v>5233.2635519999994</v>
      </c>
      <c r="X1342">
        <v>4.7634328358208966E-3</v>
      </c>
    </row>
    <row r="1343" spans="3:24">
      <c r="C1343">
        <v>2016</v>
      </c>
      <c r="D1343">
        <v>502</v>
      </c>
      <c r="E1343" s="321">
        <v>2</v>
      </c>
      <c r="F1343" s="127">
        <v>10</v>
      </c>
      <c r="G1343" s="127">
        <v>67</v>
      </c>
      <c r="H1343" s="322">
        <v>0.33738999999999997</v>
      </c>
      <c r="I1343" s="9">
        <v>5202.2139839999982</v>
      </c>
      <c r="J1343">
        <f t="shared" si="77"/>
        <v>5.0356716417910442E-3</v>
      </c>
      <c r="K1343">
        <v>2.3054652214050293</v>
      </c>
      <c r="W1343" s="9">
        <v>5202.2139839999982</v>
      </c>
      <c r="X1343">
        <v>5.0356716417910442E-3</v>
      </c>
    </row>
    <row r="1344" spans="3:24">
      <c r="C1344">
        <v>2016</v>
      </c>
      <c r="D1344">
        <v>502</v>
      </c>
      <c r="E1344" s="321">
        <v>2</v>
      </c>
      <c r="F1344" s="127">
        <v>11</v>
      </c>
      <c r="G1344" s="127">
        <v>67</v>
      </c>
      <c r="H1344" s="322">
        <v>0.32808000000000004</v>
      </c>
      <c r="I1344" s="9">
        <v>4966.5195360000007</v>
      </c>
      <c r="J1344">
        <f t="shared" si="77"/>
        <v>4.8967164179104482E-3</v>
      </c>
      <c r="K1344">
        <v>2.3237357139587402</v>
      </c>
      <c r="W1344" s="9">
        <v>4966.5195360000007</v>
      </c>
      <c r="X1344">
        <v>4.8967164179104482E-3</v>
      </c>
    </row>
    <row r="1345" spans="3:24">
      <c r="C1345">
        <v>2016</v>
      </c>
      <c r="D1345">
        <v>502</v>
      </c>
      <c r="E1345" s="321">
        <v>2</v>
      </c>
      <c r="F1345" s="127">
        <v>12</v>
      </c>
      <c r="G1345" s="127">
        <v>67</v>
      </c>
      <c r="H1345" s="322">
        <v>0.35744500000000001</v>
      </c>
      <c r="I1345" s="9">
        <v>5260.0790880000004</v>
      </c>
      <c r="J1345">
        <f t="shared" si="77"/>
        <v>5.3350000000000003E-3</v>
      </c>
      <c r="K1345">
        <v>2.3853049278259277</v>
      </c>
      <c r="W1345" s="9">
        <v>5260.0790880000004</v>
      </c>
      <c r="X1345">
        <v>5.3350000000000003E-3</v>
      </c>
    </row>
    <row r="1346" spans="3:24">
      <c r="C1346">
        <v>2016</v>
      </c>
      <c r="D1346">
        <v>502</v>
      </c>
      <c r="E1346" s="321">
        <v>2</v>
      </c>
      <c r="F1346" s="127">
        <v>13</v>
      </c>
      <c r="G1346" s="127">
        <v>67</v>
      </c>
      <c r="H1346" s="322">
        <v>0.35182000000000002</v>
      </c>
      <c r="I1346" s="9">
        <v>5629.851216</v>
      </c>
      <c r="J1346">
        <f t="shared" si="77"/>
        <v>5.251044776119403E-3</v>
      </c>
      <c r="K1346">
        <v>2.5605206489562988</v>
      </c>
      <c r="W1346" s="9">
        <v>5629.851216</v>
      </c>
      <c r="X1346">
        <v>5.251044776119403E-3</v>
      </c>
    </row>
    <row r="1347" spans="3:24">
      <c r="C1347">
        <v>2016</v>
      </c>
      <c r="D1347">
        <v>502</v>
      </c>
      <c r="E1347" s="321">
        <v>2</v>
      </c>
      <c r="F1347" s="127">
        <v>14</v>
      </c>
      <c r="G1347" s="127">
        <v>67</v>
      </c>
      <c r="H1347" s="322">
        <v>0.311305</v>
      </c>
      <c r="I1347" s="9">
        <v>5569.1634239999994</v>
      </c>
      <c r="J1347">
        <f t="shared" si="77"/>
        <v>4.6463432835820899E-3</v>
      </c>
      <c r="K1347">
        <v>2.2839601039886475</v>
      </c>
      <c r="W1347" s="9">
        <v>5569.1634239999994</v>
      </c>
      <c r="X1347">
        <v>4.6463432835820899E-3</v>
      </c>
    </row>
    <row r="1348" spans="3:24">
      <c r="C1348">
        <v>2016</v>
      </c>
      <c r="D1348">
        <v>502</v>
      </c>
      <c r="E1348" s="321">
        <v>3</v>
      </c>
      <c r="F1348" s="127">
        <v>1</v>
      </c>
      <c r="G1348" s="127">
        <v>67</v>
      </c>
      <c r="H1348" s="322">
        <v>0.300875</v>
      </c>
      <c r="I1348" s="9">
        <v>2273.6751839999997</v>
      </c>
      <c r="J1348">
        <f t="shared" si="77"/>
        <v>4.4906716417910447E-3</v>
      </c>
      <c r="K1348">
        <v>2.3414077758789063</v>
      </c>
      <c r="W1348" s="9">
        <v>2273.6751839999997</v>
      </c>
      <c r="X1348">
        <v>4.4906716417910447E-3</v>
      </c>
    </row>
    <row r="1349" spans="3:24">
      <c r="C1349">
        <v>2016</v>
      </c>
      <c r="D1349">
        <v>502</v>
      </c>
      <c r="E1349" s="321">
        <v>3</v>
      </c>
      <c r="F1349" s="127">
        <v>2</v>
      </c>
      <c r="G1349" s="127">
        <v>67</v>
      </c>
      <c r="H1349" s="322">
        <v>0.336565</v>
      </c>
      <c r="I1349" s="9">
        <v>2721.0712320000002</v>
      </c>
      <c r="J1349">
        <f t="shared" si="77"/>
        <v>5.0233582089552241E-3</v>
      </c>
      <c r="K1349">
        <v>2.413557767868042</v>
      </c>
      <c r="W1349" s="9">
        <v>2721.0712320000002</v>
      </c>
      <c r="X1349">
        <v>5.0233582089552241E-3</v>
      </c>
    </row>
    <row r="1350" spans="3:24">
      <c r="C1350">
        <v>2016</v>
      </c>
      <c r="D1350">
        <v>502</v>
      </c>
      <c r="E1350" s="321">
        <v>3</v>
      </c>
      <c r="F1350" s="127">
        <v>3</v>
      </c>
      <c r="G1350" s="127">
        <v>67</v>
      </c>
      <c r="H1350" s="322">
        <v>0.32495499999999999</v>
      </c>
      <c r="I1350" s="9">
        <v>3908.0115360000004</v>
      </c>
      <c r="J1350">
        <f t="shared" si="77"/>
        <v>4.8500746268656716E-3</v>
      </c>
      <c r="K1350">
        <v>2.5351450443267822</v>
      </c>
      <c r="W1350" s="9">
        <v>3908.0115360000004</v>
      </c>
      <c r="X1350">
        <v>4.8500746268656716E-3</v>
      </c>
    </row>
    <row r="1351" spans="3:24">
      <c r="C1351">
        <v>2016</v>
      </c>
      <c r="D1351">
        <v>502</v>
      </c>
      <c r="E1351" s="321">
        <v>3</v>
      </c>
      <c r="F1351" s="127">
        <v>4</v>
      </c>
      <c r="G1351" s="127">
        <v>67</v>
      </c>
      <c r="H1351" s="322">
        <v>0.31275999999999998</v>
      </c>
      <c r="I1351" s="9">
        <v>4409.0386560000006</v>
      </c>
      <c r="J1351">
        <f t="shared" si="77"/>
        <v>4.6680597014925372E-3</v>
      </c>
      <c r="K1351">
        <v>2.3289804458618164</v>
      </c>
      <c r="W1351" s="9">
        <v>4409.0386560000006</v>
      </c>
      <c r="X1351">
        <v>4.6680597014925372E-3</v>
      </c>
    </row>
    <row r="1352" spans="3:24">
      <c r="C1352">
        <v>2016</v>
      </c>
      <c r="D1352">
        <v>502</v>
      </c>
      <c r="E1352" s="321">
        <v>3</v>
      </c>
      <c r="F1352" s="127">
        <v>5</v>
      </c>
      <c r="G1352" s="127">
        <v>67</v>
      </c>
      <c r="H1352" s="322">
        <v>0.37993500000000002</v>
      </c>
      <c r="I1352" s="9">
        <v>4811.2716960000007</v>
      </c>
      <c r="J1352">
        <f t="shared" si="77"/>
        <v>5.6706716417910452E-3</v>
      </c>
      <c r="K1352">
        <v>2.3342170715332031</v>
      </c>
      <c r="W1352" s="9">
        <v>4811.2716960000007</v>
      </c>
      <c r="X1352">
        <v>5.6706716417910452E-3</v>
      </c>
    </row>
    <row r="1353" spans="3:24">
      <c r="C1353">
        <v>2016</v>
      </c>
      <c r="D1353">
        <v>502</v>
      </c>
      <c r="E1353" s="321">
        <v>3</v>
      </c>
      <c r="F1353" s="127">
        <v>6</v>
      </c>
      <c r="G1353" s="127">
        <v>67</v>
      </c>
      <c r="H1353" s="322">
        <v>0.31586999999999998</v>
      </c>
      <c r="I1353" s="9">
        <v>5039.9094239999995</v>
      </c>
      <c r="J1353">
        <f t="shared" si="77"/>
        <v>4.7144776119402987E-3</v>
      </c>
      <c r="K1353">
        <v>2.3973712921142578</v>
      </c>
      <c r="W1353" s="9">
        <v>5039.9094239999995</v>
      </c>
      <c r="X1353">
        <v>4.7144776119402987E-3</v>
      </c>
    </row>
    <row r="1354" spans="3:24">
      <c r="C1354">
        <v>2016</v>
      </c>
      <c r="D1354">
        <v>502</v>
      </c>
      <c r="E1354" s="321">
        <v>3</v>
      </c>
      <c r="F1354" s="127">
        <v>7</v>
      </c>
      <c r="G1354" s="127">
        <v>67</v>
      </c>
      <c r="H1354" s="322">
        <v>0.32086999999999999</v>
      </c>
      <c r="I1354" s="9">
        <v>5387.1000480000002</v>
      </c>
      <c r="J1354">
        <f t="shared" si="77"/>
        <v>4.7891044776119402E-3</v>
      </c>
      <c r="K1354">
        <v>2.4704797267913818</v>
      </c>
      <c r="W1354" s="9">
        <v>5387.1000480000002</v>
      </c>
      <c r="X1354">
        <v>4.7891044776119402E-3</v>
      </c>
    </row>
    <row r="1355" spans="3:24">
      <c r="C1355">
        <v>2016</v>
      </c>
      <c r="D1355">
        <v>502</v>
      </c>
      <c r="E1355" s="321">
        <v>3</v>
      </c>
      <c r="F1355" s="127">
        <v>8</v>
      </c>
      <c r="G1355" s="127">
        <v>67</v>
      </c>
      <c r="H1355" s="322">
        <v>0.30365500000000001</v>
      </c>
      <c r="I1355" s="9">
        <v>4486.6625759999988</v>
      </c>
      <c r="J1355">
        <f t="shared" si="77"/>
        <v>4.5321641791044778E-3</v>
      </c>
      <c r="K1355">
        <v>2.3470125198364258</v>
      </c>
      <c r="W1355" s="9">
        <v>4486.6625759999988</v>
      </c>
      <c r="X1355">
        <v>4.5321641791044778E-3</v>
      </c>
    </row>
    <row r="1356" spans="3:24">
      <c r="C1356">
        <v>2016</v>
      </c>
      <c r="D1356">
        <v>502</v>
      </c>
      <c r="E1356" s="321">
        <v>3</v>
      </c>
      <c r="F1356" s="127">
        <v>9</v>
      </c>
      <c r="G1356" s="127">
        <v>67</v>
      </c>
      <c r="H1356" s="322">
        <v>0.33945999999999998</v>
      </c>
      <c r="I1356" s="9">
        <v>4980.6329759999999</v>
      </c>
      <c r="J1356">
        <f t="shared" si="77"/>
        <v>5.0665671641791045E-3</v>
      </c>
      <c r="K1356">
        <v>2.6593873500823975</v>
      </c>
      <c r="W1356" s="9">
        <v>4980.6329759999999</v>
      </c>
      <c r="X1356">
        <v>5.0665671641791045E-3</v>
      </c>
    </row>
    <row r="1357" spans="3:24">
      <c r="C1357">
        <v>2016</v>
      </c>
      <c r="D1357">
        <v>502</v>
      </c>
      <c r="E1357" s="321">
        <v>3</v>
      </c>
      <c r="F1357" s="127">
        <v>10</v>
      </c>
      <c r="G1357" s="127">
        <v>67</v>
      </c>
      <c r="H1357" s="322">
        <v>0.33815499999999998</v>
      </c>
      <c r="I1357" s="9">
        <v>4852.2006720000008</v>
      </c>
      <c r="J1357">
        <f t="shared" si="77"/>
        <v>5.0470895522388053E-3</v>
      </c>
      <c r="K1357">
        <v>2.2532148361206055</v>
      </c>
      <c r="W1357" s="9">
        <v>4852.2006720000008</v>
      </c>
      <c r="X1357">
        <v>5.0470895522388053E-3</v>
      </c>
    </row>
    <row r="1358" spans="3:24">
      <c r="C1358">
        <v>2016</v>
      </c>
      <c r="D1358">
        <v>502</v>
      </c>
      <c r="E1358" s="321">
        <v>3</v>
      </c>
      <c r="F1358" s="127">
        <v>11</v>
      </c>
      <c r="G1358" s="127">
        <v>67</v>
      </c>
      <c r="H1358" s="322">
        <v>0.33004</v>
      </c>
      <c r="I1358" s="9">
        <v>5346.1710719999992</v>
      </c>
      <c r="J1358">
        <f t="shared" si="77"/>
        <v>4.9259701492537318E-3</v>
      </c>
      <c r="K1358">
        <v>2.3106412887573242</v>
      </c>
      <c r="W1358" s="9">
        <v>5346.1710719999992</v>
      </c>
      <c r="X1358">
        <v>4.9259701492537318E-3</v>
      </c>
    </row>
    <row r="1359" spans="3:24">
      <c r="C1359">
        <v>2016</v>
      </c>
      <c r="D1359">
        <v>502</v>
      </c>
      <c r="E1359" s="321">
        <v>3</v>
      </c>
      <c r="F1359" s="127">
        <v>12</v>
      </c>
      <c r="G1359" s="127">
        <v>67</v>
      </c>
      <c r="H1359" s="322">
        <v>0.34214</v>
      </c>
      <c r="I1359" s="9">
        <v>5000.3917919999985</v>
      </c>
      <c r="J1359">
        <f t="shared" si="77"/>
        <v>5.1065671641791046E-3</v>
      </c>
      <c r="K1359">
        <v>2.2928943634033203</v>
      </c>
      <c r="W1359" s="9">
        <v>5000.3917919999985</v>
      </c>
      <c r="X1359">
        <v>5.1065671641791046E-3</v>
      </c>
    </row>
    <row r="1360" spans="3:24">
      <c r="C1360">
        <v>2016</v>
      </c>
      <c r="D1360">
        <v>502</v>
      </c>
      <c r="E1360" s="321">
        <v>3</v>
      </c>
      <c r="F1360" s="127">
        <v>13</v>
      </c>
      <c r="G1360" s="127">
        <v>67</v>
      </c>
      <c r="H1360" s="322">
        <v>0.32331500000000002</v>
      </c>
      <c r="I1360" s="9">
        <v>5325.0009120000004</v>
      </c>
      <c r="J1360">
        <f t="shared" si="77"/>
        <v>4.8255970149253735E-3</v>
      </c>
      <c r="K1360">
        <v>2.4750096797943115</v>
      </c>
      <c r="W1360" s="9">
        <v>5325.0009120000004</v>
      </c>
      <c r="X1360">
        <v>4.8255970149253735E-3</v>
      </c>
    </row>
    <row r="1361" spans="3:24">
      <c r="C1361">
        <v>2016</v>
      </c>
      <c r="D1361">
        <v>502</v>
      </c>
      <c r="E1361" s="321">
        <v>3</v>
      </c>
      <c r="F1361" s="127">
        <v>14</v>
      </c>
      <c r="G1361" s="127">
        <v>67</v>
      </c>
      <c r="H1361" s="322">
        <v>0.34026000000000001</v>
      </c>
      <c r="I1361" s="9">
        <v>4898.7750239999987</v>
      </c>
      <c r="J1361">
        <f t="shared" si="77"/>
        <v>5.0785074626865673E-3</v>
      </c>
      <c r="K1361">
        <v>2.4172976016998291</v>
      </c>
      <c r="W1361" s="9">
        <v>4898.7750239999987</v>
      </c>
      <c r="X1361">
        <v>5.0785074626865673E-3</v>
      </c>
    </row>
    <row r="1362" spans="3:24">
      <c r="C1362">
        <v>2016</v>
      </c>
      <c r="D1362">
        <v>502</v>
      </c>
      <c r="E1362" s="321">
        <v>4</v>
      </c>
      <c r="F1362" s="127">
        <v>1</v>
      </c>
      <c r="G1362" s="127">
        <v>67</v>
      </c>
      <c r="H1362" s="322">
        <v>0.322745</v>
      </c>
      <c r="I1362" s="9">
        <v>2248.2709919999993</v>
      </c>
      <c r="J1362">
        <f t="shared" si="77"/>
        <v>4.817089552238806E-3</v>
      </c>
      <c r="K1362">
        <v>2.2363009452819824</v>
      </c>
      <c r="W1362" s="9">
        <v>2248.2709919999993</v>
      </c>
      <c r="X1362">
        <v>4.817089552238806E-3</v>
      </c>
    </row>
    <row r="1363" spans="3:24">
      <c r="C1363">
        <v>2016</v>
      </c>
      <c r="D1363">
        <v>502</v>
      </c>
      <c r="E1363" s="321">
        <v>4</v>
      </c>
      <c r="F1363" s="127">
        <v>2</v>
      </c>
      <c r="G1363" s="127">
        <v>67</v>
      </c>
      <c r="H1363" s="322">
        <v>0.31838999999999995</v>
      </c>
      <c r="I1363" s="9">
        <v>2695.6670400000007</v>
      </c>
      <c r="J1363">
        <f t="shared" si="77"/>
        <v>4.7520895522388052E-3</v>
      </c>
      <c r="K1363">
        <v>2.1789765357971191</v>
      </c>
      <c r="W1363" s="9">
        <v>2695.6670400000007</v>
      </c>
      <c r="X1363">
        <v>4.7520895522388052E-3</v>
      </c>
    </row>
    <row r="1364" spans="3:24">
      <c r="C1364">
        <v>2016</v>
      </c>
      <c r="D1364">
        <v>502</v>
      </c>
      <c r="E1364" s="321">
        <v>4</v>
      </c>
      <c r="F1364" s="127">
        <v>3</v>
      </c>
      <c r="G1364" s="127">
        <v>67</v>
      </c>
      <c r="H1364" s="322">
        <v>0.28005000000000002</v>
      </c>
      <c r="I1364" s="9">
        <v>2852.3262240000008</v>
      </c>
      <c r="J1364">
        <f t="shared" si="77"/>
        <v>4.1798507462686568E-3</v>
      </c>
      <c r="K1364">
        <v>2.1353762149810791</v>
      </c>
      <c r="W1364" s="9">
        <v>2852.3262240000008</v>
      </c>
      <c r="X1364">
        <v>4.1798507462686568E-3</v>
      </c>
    </row>
    <row r="1365" spans="3:24">
      <c r="C1365">
        <v>2016</v>
      </c>
      <c r="D1365">
        <v>502</v>
      </c>
      <c r="E1365" s="321">
        <v>4</v>
      </c>
      <c r="F1365" s="127">
        <v>4</v>
      </c>
      <c r="G1365" s="127">
        <v>67</v>
      </c>
      <c r="H1365" s="322">
        <v>0.36360999999999999</v>
      </c>
      <c r="I1365" s="9">
        <v>3549.5301599999998</v>
      </c>
      <c r="J1365">
        <f t="shared" si="77"/>
        <v>5.427014925373134E-3</v>
      </c>
      <c r="K1365">
        <v>2.3083162307739258</v>
      </c>
      <c r="W1365" s="9">
        <v>3549.5301599999998</v>
      </c>
      <c r="X1365">
        <v>5.427014925373134E-3</v>
      </c>
    </row>
    <row r="1366" spans="3:24">
      <c r="C1366">
        <v>2016</v>
      </c>
      <c r="D1366">
        <v>502</v>
      </c>
      <c r="E1366" s="321">
        <v>4</v>
      </c>
      <c r="F1366" s="127">
        <v>5</v>
      </c>
      <c r="G1366" s="127">
        <v>67</v>
      </c>
      <c r="H1366" s="322">
        <v>0.31677</v>
      </c>
      <c r="I1366" s="9">
        <v>4948.1720640000003</v>
      </c>
      <c r="J1366">
        <f t="shared" si="77"/>
        <v>4.7279104477611937E-3</v>
      </c>
      <c r="K1366">
        <v>2.2241284847259521</v>
      </c>
      <c r="W1366" s="9">
        <v>4948.1720640000003</v>
      </c>
      <c r="X1366">
        <v>4.7279104477611937E-3</v>
      </c>
    </row>
    <row r="1367" spans="3:24">
      <c r="C1367">
        <v>2016</v>
      </c>
      <c r="D1367">
        <v>502</v>
      </c>
      <c r="E1367" s="321">
        <v>4</v>
      </c>
      <c r="F1367" s="127">
        <v>6</v>
      </c>
      <c r="G1367" s="127">
        <v>67</v>
      </c>
      <c r="H1367" s="322">
        <v>0.33533999999999997</v>
      </c>
      <c r="I1367" s="9">
        <v>5272.7811839999986</v>
      </c>
      <c r="J1367">
        <f t="shared" si="77"/>
        <v>5.0050746268656713E-3</v>
      </c>
      <c r="K1367">
        <v>2.1695511341094971</v>
      </c>
      <c r="W1367" s="9">
        <v>5272.7811839999986</v>
      </c>
      <c r="X1367">
        <v>5.0050746268656713E-3</v>
      </c>
    </row>
    <row r="1368" spans="3:24">
      <c r="C1368">
        <v>2016</v>
      </c>
      <c r="D1368">
        <v>502</v>
      </c>
      <c r="E1368" s="321">
        <v>4</v>
      </c>
      <c r="F1368" s="127">
        <v>7</v>
      </c>
      <c r="G1368" s="127">
        <v>67</v>
      </c>
      <c r="H1368" s="322">
        <v>0.35814999999999997</v>
      </c>
      <c r="I1368" s="9">
        <v>5267.135808</v>
      </c>
      <c r="J1368">
        <f t="shared" si="77"/>
        <v>5.3455223880597008E-3</v>
      </c>
      <c r="K1368">
        <v>2.6698286533355713</v>
      </c>
      <c r="W1368" s="9">
        <v>5267.135808</v>
      </c>
      <c r="X1368">
        <v>5.3455223880597008E-3</v>
      </c>
    </row>
    <row r="1369" spans="3:24">
      <c r="C1369">
        <v>2016</v>
      </c>
      <c r="D1369">
        <v>502</v>
      </c>
      <c r="E1369" s="321">
        <v>4</v>
      </c>
      <c r="F1369" s="127">
        <v>8</v>
      </c>
      <c r="G1369" s="127">
        <v>67</v>
      </c>
      <c r="H1369" s="322">
        <v>0.30742000000000003</v>
      </c>
      <c r="I1369" s="9">
        <v>4126.7698559999999</v>
      </c>
      <c r="J1369">
        <f t="shared" si="77"/>
        <v>4.5883582089552245E-3</v>
      </c>
      <c r="K1369">
        <v>2.1174135208129883</v>
      </c>
      <c r="W1369" s="9">
        <v>4126.7698559999999</v>
      </c>
      <c r="X1369">
        <v>4.5883582089552245E-3</v>
      </c>
    </row>
    <row r="1370" spans="3:24">
      <c r="C1370">
        <v>2016</v>
      </c>
      <c r="D1370">
        <v>502</v>
      </c>
      <c r="E1370" s="321">
        <v>4</v>
      </c>
      <c r="F1370" s="127">
        <v>9</v>
      </c>
      <c r="G1370" s="127">
        <v>67</v>
      </c>
      <c r="H1370" s="322">
        <v>0.31035999999999997</v>
      </c>
      <c r="I1370" s="9">
        <v>4698.364176</v>
      </c>
      <c r="J1370">
        <f t="shared" si="77"/>
        <v>4.6322388059701486E-3</v>
      </c>
      <c r="K1370">
        <v>2.1404318809509277</v>
      </c>
      <c r="W1370" s="9">
        <v>4698.364176</v>
      </c>
      <c r="X1370">
        <v>4.6322388059701486E-3</v>
      </c>
    </row>
    <row r="1371" spans="3:24">
      <c r="C1371">
        <v>2016</v>
      </c>
      <c r="D1371">
        <v>502</v>
      </c>
      <c r="E1371" s="321">
        <v>4</v>
      </c>
      <c r="F1371" s="127">
        <v>10</v>
      </c>
      <c r="G1371" s="127">
        <v>67</v>
      </c>
      <c r="H1371" s="322">
        <v>0.30877500000000002</v>
      </c>
      <c r="I1371" s="9">
        <v>5175.3984480000008</v>
      </c>
      <c r="J1371">
        <f t="shared" si="77"/>
        <v>4.6085820895522388E-3</v>
      </c>
      <c r="K1371">
        <v>2.275970458984375</v>
      </c>
      <c r="W1371" s="9">
        <v>5175.3984480000008</v>
      </c>
      <c r="X1371">
        <v>4.6085820895522388E-3</v>
      </c>
    </row>
    <row r="1372" spans="3:24">
      <c r="C1372">
        <v>2016</v>
      </c>
      <c r="D1372">
        <v>502</v>
      </c>
      <c r="E1372" s="321">
        <v>4</v>
      </c>
      <c r="F1372" s="127">
        <v>11</v>
      </c>
      <c r="G1372" s="127">
        <v>67</v>
      </c>
      <c r="H1372" s="322">
        <v>0.32905499999999999</v>
      </c>
      <c r="I1372" s="9">
        <v>4222.7412480000003</v>
      </c>
      <c r="J1372">
        <f t="shared" si="77"/>
        <v>4.9112686567164181E-3</v>
      </c>
      <c r="K1372">
        <v>2.320683479309082</v>
      </c>
      <c r="W1372" s="9">
        <v>4222.7412480000003</v>
      </c>
      <c r="X1372">
        <v>4.9112686567164181E-3</v>
      </c>
    </row>
    <row r="1373" spans="3:24">
      <c r="C1373">
        <v>2016</v>
      </c>
      <c r="D1373">
        <v>502</v>
      </c>
      <c r="E1373" s="321">
        <v>4</v>
      </c>
      <c r="F1373" s="127">
        <v>12</v>
      </c>
      <c r="G1373" s="127">
        <v>67</v>
      </c>
      <c r="H1373" s="322">
        <v>0.356265</v>
      </c>
      <c r="I1373" s="9">
        <v>5381.4546720000008</v>
      </c>
      <c r="J1373">
        <f t="shared" si="77"/>
        <v>5.3173880597014922E-3</v>
      </c>
      <c r="K1373">
        <v>2.259413480758667</v>
      </c>
      <c r="W1373" s="9">
        <v>5381.4546720000008</v>
      </c>
      <c r="X1373">
        <v>5.3173880597014922E-3</v>
      </c>
    </row>
    <row r="1374" spans="3:24">
      <c r="C1374">
        <v>2016</v>
      </c>
      <c r="D1374">
        <v>502</v>
      </c>
      <c r="E1374" s="321">
        <v>4</v>
      </c>
      <c r="F1374" s="127">
        <v>13</v>
      </c>
      <c r="G1374" s="127">
        <v>67</v>
      </c>
      <c r="H1374" s="322">
        <v>0.34489999999999998</v>
      </c>
      <c r="I1374" s="9">
        <v>5377.2206400000005</v>
      </c>
      <c r="J1374">
        <f t="shared" si="77"/>
        <v>5.1477611940298502E-3</v>
      </c>
      <c r="K1374">
        <v>2.2874290943145752</v>
      </c>
      <c r="W1374" s="9">
        <v>5377.2206400000005</v>
      </c>
      <c r="X1374">
        <v>5.1477611940298502E-3</v>
      </c>
    </row>
    <row r="1375" spans="3:24">
      <c r="C1375">
        <v>2016</v>
      </c>
      <c r="D1375">
        <v>502</v>
      </c>
      <c r="E1375" s="321">
        <v>4</v>
      </c>
      <c r="F1375" s="127">
        <v>14</v>
      </c>
      <c r="G1375" s="127">
        <v>67</v>
      </c>
      <c r="H1375" s="322">
        <v>0.32094</v>
      </c>
      <c r="I1375" s="9">
        <v>5007.4485119999999</v>
      </c>
      <c r="J1375">
        <f t="shared" si="77"/>
        <v>4.7901492537313437E-3</v>
      </c>
      <c r="K1375">
        <v>2.3042750358581543</v>
      </c>
      <c r="W1375" s="9">
        <v>5007.4485119999999</v>
      </c>
      <c r="X1375">
        <v>4.7901492537313437E-3</v>
      </c>
    </row>
    <row r="1376" spans="3:24">
      <c r="C1376">
        <v>2016</v>
      </c>
      <c r="D1376">
        <v>502</v>
      </c>
      <c r="E1376" s="321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7"/>
        <v>4.7784057971014494E-3</v>
      </c>
      <c r="K1376">
        <v>2.4515621662139893</v>
      </c>
      <c r="W1376" s="9">
        <v>2142.4201919999996</v>
      </c>
      <c r="X1376">
        <v>4.7784057971014494E-3</v>
      </c>
    </row>
    <row r="1377" spans="3:24">
      <c r="C1377">
        <v>2016</v>
      </c>
      <c r="D1377">
        <v>502</v>
      </c>
      <c r="E1377" s="321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7"/>
        <v>3.5666666666666663E-3</v>
      </c>
      <c r="K1377">
        <v>2.4906442165374756</v>
      </c>
      <c r="W1377" s="9">
        <v>772.00516800000003</v>
      </c>
      <c r="X1377">
        <v>3.5666666666666663E-3</v>
      </c>
    </row>
    <row r="1378" spans="3:24">
      <c r="C1378">
        <v>2016</v>
      </c>
      <c r="D1378">
        <v>502</v>
      </c>
      <c r="E1378" s="321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7"/>
        <v>5.0455797101449278E-3</v>
      </c>
      <c r="K1378">
        <v>2.23380446434021</v>
      </c>
      <c r="W1378" s="9">
        <v>3285.6088319999994</v>
      </c>
      <c r="X1378">
        <v>5.0455797101449278E-3</v>
      </c>
    </row>
    <row r="1379" spans="3:24">
      <c r="C1379">
        <v>2016</v>
      </c>
      <c r="D1379">
        <v>502</v>
      </c>
      <c r="E1379" s="321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7"/>
        <v>5.0149275362318842E-3</v>
      </c>
      <c r="K1379">
        <v>2.2379496097564697</v>
      </c>
      <c r="W1379" s="9">
        <v>2850.9148799999994</v>
      </c>
      <c r="X1379">
        <v>5.0149275362318842E-3</v>
      </c>
    </row>
    <row r="1380" spans="3:24">
      <c r="C1380">
        <v>2016</v>
      </c>
      <c r="D1380">
        <v>502</v>
      </c>
      <c r="E1380" s="321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7"/>
        <v>5.2947101449275355E-3</v>
      </c>
      <c r="K1380">
        <v>2.3429486751556396</v>
      </c>
      <c r="W1380" s="9">
        <v>4684.250736</v>
      </c>
      <c r="X1380">
        <v>5.2947101449275355E-3</v>
      </c>
    </row>
    <row r="1381" spans="3:24">
      <c r="C1381">
        <v>2016</v>
      </c>
      <c r="D1381">
        <v>502</v>
      </c>
      <c r="E1381" s="321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7"/>
        <v>4.9495652173913041E-3</v>
      </c>
      <c r="K1381">
        <v>2.3071639537811279</v>
      </c>
      <c r="W1381" s="9">
        <v>4641.9104160000006</v>
      </c>
      <c r="X1381">
        <v>4.9495652173913041E-3</v>
      </c>
    </row>
    <row r="1382" spans="3:24">
      <c r="C1382">
        <v>2016</v>
      </c>
      <c r="D1382">
        <v>502</v>
      </c>
      <c r="E1382" s="321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7"/>
        <v>5.3059420289855077E-3</v>
      </c>
      <c r="K1382">
        <v>2.492811918258667</v>
      </c>
      <c r="W1382" s="9">
        <v>5315.1215040000006</v>
      </c>
      <c r="X1382">
        <v>5.3059420289855077E-3</v>
      </c>
    </row>
    <row r="1383" spans="3:24">
      <c r="C1383">
        <v>2016</v>
      </c>
      <c r="D1383">
        <v>502</v>
      </c>
      <c r="E1383" s="321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7"/>
        <v>4.5764492753623195E-3</v>
      </c>
      <c r="K1383">
        <v>2.2814347743988037</v>
      </c>
      <c r="W1383" s="9">
        <v>2646.2700000000004</v>
      </c>
      <c r="X1383">
        <v>4.5764492753623195E-3</v>
      </c>
    </row>
    <row r="1384" spans="3:24">
      <c r="C1384">
        <v>2016</v>
      </c>
      <c r="D1384">
        <v>502</v>
      </c>
      <c r="E1384" s="321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7"/>
        <v>4.9206521739130439E-3</v>
      </c>
      <c r="K1384">
        <v>2.3987574577331543</v>
      </c>
      <c r="W1384" s="9">
        <v>4358.2302719999998</v>
      </c>
      <c r="X1384">
        <v>4.9206521739130439E-3</v>
      </c>
    </row>
    <row r="1385" spans="3:24">
      <c r="C1385">
        <v>2016</v>
      </c>
      <c r="D1385">
        <v>502</v>
      </c>
      <c r="E1385" s="321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7"/>
        <v>5.1621014492753622E-3</v>
      </c>
      <c r="K1385">
        <v>2.3722727298736572</v>
      </c>
      <c r="W1385" s="9">
        <v>4259.4361920000001</v>
      </c>
      <c r="X1385">
        <v>5.1621014492753622E-3</v>
      </c>
    </row>
    <row r="1386" spans="3:24">
      <c r="C1386">
        <v>2016</v>
      </c>
      <c r="D1386">
        <v>502</v>
      </c>
      <c r="E1386" s="321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7"/>
        <v>5.2284782608695655E-3</v>
      </c>
      <c r="K1386">
        <v>2.445462703704834</v>
      </c>
      <c r="W1386" s="9">
        <v>5277.0152160000007</v>
      </c>
      <c r="X1386">
        <v>5.2284782608695655E-3</v>
      </c>
    </row>
    <row r="1387" spans="3:24">
      <c r="C1387">
        <v>2016</v>
      </c>
      <c r="D1387">
        <v>502</v>
      </c>
      <c r="E1387" s="321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7"/>
        <v>5.4742028985507243E-3</v>
      </c>
      <c r="K1387">
        <v>2.4000935554504395</v>
      </c>
      <c r="W1387" s="9">
        <v>5247.3769919999995</v>
      </c>
      <c r="X1387">
        <v>5.4742028985507243E-3</v>
      </c>
    </row>
    <row r="1388" spans="3:24">
      <c r="C1388">
        <v>2016</v>
      </c>
      <c r="D1388">
        <v>502</v>
      </c>
      <c r="E1388" s="321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7"/>
        <v>5.8377536231884065E-3</v>
      </c>
      <c r="K1388">
        <v>2.7098264694213867</v>
      </c>
      <c r="W1388" s="9">
        <v>5384.2773599999982</v>
      </c>
      <c r="X1388">
        <v>5.8377536231884065E-3</v>
      </c>
    </row>
    <row r="1389" spans="3:24">
      <c r="C1389">
        <v>2016</v>
      </c>
      <c r="D1389">
        <v>502</v>
      </c>
      <c r="E1389" s="321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7"/>
        <v>5.1949275362318838E-3</v>
      </c>
      <c r="K1389">
        <v>2.4341855049133301</v>
      </c>
      <c r="W1389" s="9">
        <v>4307.4218880000008</v>
      </c>
      <c r="X1389">
        <v>5.1949275362318838E-3</v>
      </c>
    </row>
    <row r="1390" spans="3:24">
      <c r="C1390">
        <v>2016</v>
      </c>
      <c r="D1390">
        <v>502</v>
      </c>
      <c r="E1390" s="321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7"/>
        <v>4.4655072463768118E-3</v>
      </c>
      <c r="K1390">
        <v>2.4175541400909424</v>
      </c>
      <c r="W1390" s="9">
        <v>1589.173344</v>
      </c>
      <c r="X1390">
        <v>4.4655072463768118E-3</v>
      </c>
    </row>
    <row r="1391" spans="3:24">
      <c r="C1391">
        <v>2016</v>
      </c>
      <c r="D1391">
        <v>502</v>
      </c>
      <c r="E1391" s="321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7"/>
        <v>5.6556521739130434E-3</v>
      </c>
      <c r="K1391">
        <v>2.3812661170959473</v>
      </c>
      <c r="W1391" s="9">
        <v>1563.7691520000001</v>
      </c>
      <c r="X1391">
        <v>5.6556521739130434E-3</v>
      </c>
    </row>
    <row r="1392" spans="3:24">
      <c r="C1392">
        <v>2016</v>
      </c>
      <c r="D1392">
        <v>502</v>
      </c>
      <c r="E1392" s="321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8">H1392/G1392</f>
        <v>5.0207971014492756E-3</v>
      </c>
      <c r="K1392">
        <v>2.327160120010376</v>
      </c>
      <c r="W1392" s="9">
        <v>2745.0640800000001</v>
      </c>
      <c r="X1392">
        <v>5.0207971014492756E-3</v>
      </c>
    </row>
    <row r="1393" spans="3:24">
      <c r="C1393">
        <v>2016</v>
      </c>
      <c r="D1393">
        <v>502</v>
      </c>
      <c r="E1393" s="321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8"/>
        <v>5.7046376811594208E-3</v>
      </c>
      <c r="K1393">
        <v>2.3489339351654053</v>
      </c>
      <c r="W1393" s="9">
        <v>2431.7457119999999</v>
      </c>
      <c r="X1393">
        <v>5.7046376811594208E-3</v>
      </c>
    </row>
    <row r="1394" spans="3:24">
      <c r="C1394">
        <v>2016</v>
      </c>
      <c r="D1394">
        <v>502</v>
      </c>
      <c r="E1394" s="321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8"/>
        <v>5.7307971014492753E-3</v>
      </c>
      <c r="K1394">
        <v>2.2695176601409912</v>
      </c>
      <c r="W1394" s="9">
        <v>3240.4458240000013</v>
      </c>
      <c r="X1394">
        <v>5.7307971014492753E-3</v>
      </c>
    </row>
    <row r="1395" spans="3:24">
      <c r="C1395">
        <v>2016</v>
      </c>
      <c r="D1395">
        <v>502</v>
      </c>
      <c r="E1395" s="321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8"/>
        <v>5.1860869565217389E-3</v>
      </c>
      <c r="K1395">
        <v>2.3454420566558838</v>
      </c>
      <c r="W1395" s="9">
        <v>5521.1777279999988</v>
      </c>
      <c r="X1395">
        <v>5.1860869565217389E-3</v>
      </c>
    </row>
    <row r="1396" spans="3:24">
      <c r="C1396">
        <v>2016</v>
      </c>
      <c r="D1396">
        <v>502</v>
      </c>
      <c r="E1396" s="321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8"/>
        <v>5.5418840579710147E-3</v>
      </c>
      <c r="K1396">
        <v>2.4104948043823242</v>
      </c>
      <c r="W1396" s="9">
        <v>5483.0714400000006</v>
      </c>
      <c r="X1396">
        <v>5.5418840579710147E-3</v>
      </c>
    </row>
    <row r="1397" spans="3:24">
      <c r="C1397">
        <v>2016</v>
      </c>
      <c r="D1397">
        <v>502</v>
      </c>
      <c r="E1397" s="321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8"/>
        <v>4.7024637681159429E-3</v>
      </c>
      <c r="K1397">
        <v>2.2872538566589355</v>
      </c>
      <c r="W1397" s="9">
        <v>3322.3037759999997</v>
      </c>
      <c r="X1397">
        <v>4.7024637681159429E-3</v>
      </c>
    </row>
    <row r="1398" spans="3:24">
      <c r="C1398">
        <v>2016</v>
      </c>
      <c r="D1398">
        <v>502</v>
      </c>
      <c r="E1398" s="321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8"/>
        <v>5.1171739130434777E-3</v>
      </c>
      <c r="K1398">
        <v>2.3815879821777344</v>
      </c>
      <c r="W1398" s="9">
        <v>5233.2635519999994</v>
      </c>
      <c r="X1398">
        <v>5.1171739130434777E-3</v>
      </c>
    </row>
    <row r="1399" spans="3:24">
      <c r="C1399">
        <v>2016</v>
      </c>
      <c r="D1399">
        <v>502</v>
      </c>
      <c r="E1399" s="321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8"/>
        <v>5.2482608695652178E-3</v>
      </c>
      <c r="K1399">
        <v>2.2973809242248535</v>
      </c>
      <c r="W1399" s="9">
        <v>5202.2139839999982</v>
      </c>
      <c r="X1399">
        <v>5.2482608695652178E-3</v>
      </c>
    </row>
    <row r="1400" spans="3:24">
      <c r="C1400">
        <v>2016</v>
      </c>
      <c r="D1400">
        <v>502</v>
      </c>
      <c r="E1400" s="321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8"/>
        <v>5.2957971014492757E-3</v>
      </c>
      <c r="K1400">
        <v>2.3805446624755859</v>
      </c>
      <c r="W1400" s="9">
        <v>4966.5195360000007</v>
      </c>
      <c r="X1400">
        <v>5.2957971014492757E-3</v>
      </c>
    </row>
    <row r="1401" spans="3:24">
      <c r="C1401">
        <v>2016</v>
      </c>
      <c r="D1401">
        <v>502</v>
      </c>
      <c r="E1401" s="321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8"/>
        <v>5.5000724637681159E-3</v>
      </c>
      <c r="K1401">
        <v>2.3202955722808838</v>
      </c>
      <c r="W1401" s="9">
        <v>5260.0790880000004</v>
      </c>
      <c r="X1401">
        <v>5.5000724637681159E-3</v>
      </c>
    </row>
    <row r="1402" spans="3:24">
      <c r="C1402">
        <v>2016</v>
      </c>
      <c r="D1402">
        <v>502</v>
      </c>
      <c r="E1402" s="321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8"/>
        <v>6.268913043478261E-3</v>
      </c>
      <c r="K1402">
        <v>2.4919323921203613</v>
      </c>
      <c r="W1402" s="9">
        <v>5629.851216</v>
      </c>
      <c r="X1402">
        <v>6.268913043478261E-3</v>
      </c>
    </row>
    <row r="1403" spans="3:24">
      <c r="C1403">
        <v>2016</v>
      </c>
      <c r="D1403">
        <v>502</v>
      </c>
      <c r="E1403" s="321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8"/>
        <v>5.2060869565217389E-3</v>
      </c>
      <c r="K1403">
        <v>2.4630081653594971</v>
      </c>
      <c r="W1403" s="9">
        <v>5569.1634239999994</v>
      </c>
      <c r="X1403">
        <v>5.2060869565217389E-3</v>
      </c>
    </row>
    <row r="1404" spans="3:24">
      <c r="C1404">
        <v>2016</v>
      </c>
      <c r="D1404">
        <v>502</v>
      </c>
      <c r="E1404" s="321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8"/>
        <v>5.1841304347826087E-3</v>
      </c>
      <c r="K1404">
        <v>2.449451208114624</v>
      </c>
      <c r="W1404" s="9">
        <v>2273.6751839999997</v>
      </c>
      <c r="X1404">
        <v>5.1841304347826087E-3</v>
      </c>
    </row>
    <row r="1405" spans="3:24">
      <c r="C1405">
        <v>2016</v>
      </c>
      <c r="D1405">
        <v>502</v>
      </c>
      <c r="E1405" s="321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8"/>
        <v>5.7228985507246375E-3</v>
      </c>
      <c r="K1405">
        <v>2.4038221836090088</v>
      </c>
      <c r="W1405" s="9">
        <v>2721.0712320000002</v>
      </c>
      <c r="X1405">
        <v>5.7228985507246375E-3</v>
      </c>
    </row>
    <row r="1406" spans="3:24">
      <c r="C1406">
        <v>2016</v>
      </c>
      <c r="D1406">
        <v>502</v>
      </c>
      <c r="E1406" s="321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8"/>
        <v>5.625072463768116E-3</v>
      </c>
      <c r="K1406">
        <v>2.5412957668304443</v>
      </c>
      <c r="W1406" s="9">
        <v>3908.0115360000004</v>
      </c>
      <c r="X1406">
        <v>5.625072463768116E-3</v>
      </c>
    </row>
    <row r="1407" spans="3:24">
      <c r="C1407">
        <v>2016</v>
      </c>
      <c r="D1407">
        <v>502</v>
      </c>
      <c r="E1407" s="321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8"/>
        <v>5.2037681159420295E-3</v>
      </c>
      <c r="K1407">
        <v>2.2172200679779053</v>
      </c>
      <c r="W1407" s="9">
        <v>4409.0386560000006</v>
      </c>
      <c r="X1407">
        <v>5.2037681159420295E-3</v>
      </c>
    </row>
    <row r="1408" spans="3:24">
      <c r="C1408">
        <v>2016</v>
      </c>
      <c r="D1408">
        <v>502</v>
      </c>
      <c r="E1408" s="321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8"/>
        <v>5.3881159420289858E-3</v>
      </c>
      <c r="K1408">
        <v>2.3829505443572998</v>
      </c>
      <c r="W1408" s="9">
        <v>4811.2716960000007</v>
      </c>
      <c r="X1408">
        <v>5.3881159420289858E-3</v>
      </c>
    </row>
    <row r="1409" spans="3:24">
      <c r="C1409">
        <v>2016</v>
      </c>
      <c r="D1409">
        <v>502</v>
      </c>
      <c r="E1409" s="321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8"/>
        <v>5.3785507246376816E-3</v>
      </c>
      <c r="K1409">
        <v>2.5086183547973633</v>
      </c>
      <c r="W1409" s="9">
        <v>5039.9094239999995</v>
      </c>
      <c r="X1409">
        <v>5.3785507246376816E-3</v>
      </c>
    </row>
    <row r="1410" spans="3:24">
      <c r="C1410">
        <v>2016</v>
      </c>
      <c r="D1410">
        <v>502</v>
      </c>
      <c r="E1410" s="321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8"/>
        <v>5.5222463768115947E-3</v>
      </c>
      <c r="K1410">
        <v>2.5945978164672852</v>
      </c>
      <c r="W1410" s="9">
        <v>5387.1000480000002</v>
      </c>
      <c r="X1410">
        <v>5.5222463768115947E-3</v>
      </c>
    </row>
    <row r="1411" spans="3:24">
      <c r="C1411">
        <v>2016</v>
      </c>
      <c r="D1411">
        <v>502</v>
      </c>
      <c r="E1411" s="321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8"/>
        <v>4.7318840579710147E-3</v>
      </c>
      <c r="K1411">
        <v>2.3846356868743896</v>
      </c>
      <c r="W1411" s="9">
        <v>4486.6625759999988</v>
      </c>
      <c r="X1411">
        <v>4.7318840579710147E-3</v>
      </c>
    </row>
    <row r="1412" spans="3:24">
      <c r="C1412">
        <v>2016</v>
      </c>
      <c r="D1412">
        <v>502</v>
      </c>
      <c r="E1412" s="321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8"/>
        <v>5.2964492753623188E-3</v>
      </c>
      <c r="K1412">
        <v>2.3169689178466797</v>
      </c>
      <c r="W1412" s="9">
        <v>4980.6329759999999</v>
      </c>
      <c r="X1412">
        <v>5.2964492753623188E-3</v>
      </c>
    </row>
    <row r="1413" spans="3:24">
      <c r="C1413">
        <v>2016</v>
      </c>
      <c r="D1413">
        <v>502</v>
      </c>
      <c r="E1413" s="321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8"/>
        <v>5.1316666666666663E-3</v>
      </c>
      <c r="K1413">
        <v>2.2844033241271973</v>
      </c>
      <c r="W1413" s="9">
        <v>4852.2006720000008</v>
      </c>
      <c r="X1413">
        <v>5.1316666666666663E-3</v>
      </c>
    </row>
    <row r="1414" spans="3:24">
      <c r="C1414">
        <v>2016</v>
      </c>
      <c r="D1414">
        <v>502</v>
      </c>
      <c r="E1414" s="321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8"/>
        <v>5.5529710144927536E-3</v>
      </c>
      <c r="K1414">
        <v>2.1423103809356689</v>
      </c>
      <c r="W1414" s="9">
        <v>5346.1710719999992</v>
      </c>
      <c r="X1414">
        <v>5.5529710144927536E-3</v>
      </c>
    </row>
    <row r="1415" spans="3:24">
      <c r="C1415">
        <v>2016</v>
      </c>
      <c r="D1415">
        <v>502</v>
      </c>
      <c r="E1415" s="321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8"/>
        <v>5.6380434782608698E-3</v>
      </c>
      <c r="K1415">
        <v>2.3692944049835205</v>
      </c>
      <c r="W1415" s="9">
        <v>5000.3917919999985</v>
      </c>
      <c r="X1415">
        <v>5.6380434782608698E-3</v>
      </c>
    </row>
    <row r="1416" spans="3:24">
      <c r="C1416">
        <v>2016</v>
      </c>
      <c r="D1416">
        <v>502</v>
      </c>
      <c r="E1416" s="321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8"/>
        <v>6.1124637681159426E-3</v>
      </c>
      <c r="K1416">
        <v>2.8322412967681885</v>
      </c>
      <c r="W1416" s="9">
        <v>5325.0009120000004</v>
      </c>
      <c r="X1416">
        <v>6.1124637681159426E-3</v>
      </c>
    </row>
    <row r="1417" spans="3:24">
      <c r="C1417">
        <v>2016</v>
      </c>
      <c r="D1417">
        <v>502</v>
      </c>
      <c r="E1417" s="321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8"/>
        <v>5.490289855072464E-3</v>
      </c>
      <c r="K1417">
        <v>2.4173130989074707</v>
      </c>
      <c r="W1417" s="9">
        <v>4898.7750239999987</v>
      </c>
      <c r="X1417">
        <v>5.490289855072464E-3</v>
      </c>
    </row>
    <row r="1418" spans="3:24">
      <c r="C1418">
        <v>2016</v>
      </c>
      <c r="D1418">
        <v>502</v>
      </c>
      <c r="E1418" s="321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8"/>
        <v>5.1489855072463777E-3</v>
      </c>
      <c r="K1418">
        <v>2.7324731349945068</v>
      </c>
      <c r="W1418" s="9">
        <v>2248.2709919999993</v>
      </c>
      <c r="X1418">
        <v>5.1489855072463777E-3</v>
      </c>
    </row>
    <row r="1419" spans="3:24">
      <c r="C1419">
        <v>2016</v>
      </c>
      <c r="D1419">
        <v>502</v>
      </c>
      <c r="E1419" s="321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8"/>
        <v>5.2937681159420285E-3</v>
      </c>
      <c r="K1419">
        <v>2.4357287883758545</v>
      </c>
      <c r="W1419" s="9">
        <v>2695.6670400000007</v>
      </c>
      <c r="X1419">
        <v>5.2937681159420285E-3</v>
      </c>
    </row>
    <row r="1420" spans="3:24">
      <c r="C1420">
        <v>2016</v>
      </c>
      <c r="D1420">
        <v>502</v>
      </c>
      <c r="E1420" s="321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8"/>
        <v>4.9096376811594202E-3</v>
      </c>
      <c r="K1420">
        <v>2.4288938045501709</v>
      </c>
      <c r="W1420" s="9">
        <v>2852.3262240000008</v>
      </c>
      <c r="X1420">
        <v>4.9096376811594202E-3</v>
      </c>
    </row>
    <row r="1421" spans="3:24">
      <c r="C1421">
        <v>2016</v>
      </c>
      <c r="D1421">
        <v>502</v>
      </c>
      <c r="E1421" s="321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8"/>
        <v>6.0376086956521738E-3</v>
      </c>
      <c r="K1421">
        <v>2.6473257541656494</v>
      </c>
      <c r="W1421" s="9">
        <v>3549.5301599999998</v>
      </c>
      <c r="X1421">
        <v>6.0376086956521738E-3</v>
      </c>
    </row>
    <row r="1422" spans="3:24">
      <c r="C1422">
        <v>2016</v>
      </c>
      <c r="D1422">
        <v>502</v>
      </c>
      <c r="E1422" s="321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8"/>
        <v>5.4289130434782614E-3</v>
      </c>
      <c r="K1422">
        <v>2.1618285179138184</v>
      </c>
      <c r="W1422" s="9">
        <v>4948.1720640000003</v>
      </c>
      <c r="X1422">
        <v>5.4289130434782614E-3</v>
      </c>
    </row>
    <row r="1423" spans="3:24">
      <c r="C1423">
        <v>2016</v>
      </c>
      <c r="D1423">
        <v>502</v>
      </c>
      <c r="E1423" s="321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8"/>
        <v>5.6355072463768119E-3</v>
      </c>
      <c r="K1423">
        <v>2.8021440505981445</v>
      </c>
      <c r="W1423" s="9">
        <v>5272.7811839999986</v>
      </c>
      <c r="X1423">
        <v>5.6355072463768119E-3</v>
      </c>
    </row>
    <row r="1424" spans="3:24">
      <c r="C1424">
        <v>2016</v>
      </c>
      <c r="D1424">
        <v>502</v>
      </c>
      <c r="E1424" s="321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8"/>
        <v>5.7158695652173913E-3</v>
      </c>
      <c r="K1424">
        <v>2.9266200065612793</v>
      </c>
      <c r="W1424" s="9">
        <v>5267.135808</v>
      </c>
      <c r="X1424">
        <v>5.7158695652173913E-3</v>
      </c>
    </row>
    <row r="1425" spans="3:24">
      <c r="C1425">
        <v>2016</v>
      </c>
      <c r="D1425">
        <v>502</v>
      </c>
      <c r="E1425" s="321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8"/>
        <v>4.723405797101449E-3</v>
      </c>
      <c r="K1425">
        <v>2.4059741497039795</v>
      </c>
      <c r="W1425" s="9">
        <v>4126.7698559999999</v>
      </c>
      <c r="X1425">
        <v>4.723405797101449E-3</v>
      </c>
    </row>
    <row r="1426" spans="3:24">
      <c r="C1426">
        <v>2016</v>
      </c>
      <c r="D1426">
        <v>502</v>
      </c>
      <c r="E1426" s="321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8"/>
        <v>5.1031159420289853E-3</v>
      </c>
      <c r="K1426">
        <v>2.7134850025177002</v>
      </c>
      <c r="W1426" s="9">
        <v>4698.364176</v>
      </c>
      <c r="X1426">
        <v>5.1031159420289853E-3</v>
      </c>
    </row>
    <row r="1427" spans="3:24">
      <c r="C1427">
        <v>2016</v>
      </c>
      <c r="D1427">
        <v>502</v>
      </c>
      <c r="E1427" s="321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8"/>
        <v>5.3943478260869565E-3</v>
      </c>
      <c r="K1427">
        <v>2.5064237117767334</v>
      </c>
      <c r="W1427" s="9">
        <v>5175.3984480000008</v>
      </c>
      <c r="X1427">
        <v>5.3943478260869565E-3</v>
      </c>
    </row>
    <row r="1428" spans="3:24">
      <c r="C1428">
        <v>2016</v>
      </c>
      <c r="D1428">
        <v>502</v>
      </c>
      <c r="E1428" s="321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8"/>
        <v>5.5131159420289851E-3</v>
      </c>
      <c r="K1428">
        <v>2.5561144351959229</v>
      </c>
      <c r="W1428" s="9">
        <v>4222.7412480000003</v>
      </c>
      <c r="X1428">
        <v>5.5131159420289851E-3</v>
      </c>
    </row>
    <row r="1429" spans="3:24">
      <c r="C1429">
        <v>2016</v>
      </c>
      <c r="D1429">
        <v>502</v>
      </c>
      <c r="E1429" s="321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8"/>
        <v>5.1255072463768109E-3</v>
      </c>
      <c r="K1429">
        <v>2.3942701816558838</v>
      </c>
      <c r="W1429" s="9">
        <v>5381.4546720000008</v>
      </c>
      <c r="X1429">
        <v>5.1255072463768109E-3</v>
      </c>
    </row>
    <row r="1430" spans="3:24">
      <c r="C1430">
        <v>2016</v>
      </c>
      <c r="D1430">
        <v>502</v>
      </c>
      <c r="E1430" s="321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8"/>
        <v>5.9885507246376811E-3</v>
      </c>
      <c r="K1430">
        <v>2.9157044887542725</v>
      </c>
      <c r="W1430" s="9">
        <v>5377.2206400000005</v>
      </c>
      <c r="X1430">
        <v>5.9885507246376811E-3</v>
      </c>
    </row>
    <row r="1431" spans="3:24">
      <c r="C1431">
        <v>2016</v>
      </c>
      <c r="D1431">
        <v>502</v>
      </c>
      <c r="E1431" s="321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8"/>
        <v>5.4205797101449281E-3</v>
      </c>
      <c r="K1431">
        <v>2.699784517288208</v>
      </c>
      <c r="W1431" s="9">
        <v>5007.4485119999999</v>
      </c>
      <c r="X1431">
        <v>5.4205797101449281E-3</v>
      </c>
    </row>
    <row r="1432" spans="3:24">
      <c r="C1432">
        <v>2016</v>
      </c>
      <c r="D1432">
        <v>502</v>
      </c>
      <c r="E1432" s="321">
        <v>1</v>
      </c>
      <c r="F1432" s="127">
        <v>1</v>
      </c>
      <c r="G1432" s="127">
        <v>76</v>
      </c>
      <c r="H1432" s="322">
        <v>0.33657500000000001</v>
      </c>
      <c r="I1432" s="9">
        <v>2142.4201919999996</v>
      </c>
      <c r="J1432">
        <f t="shared" si="78"/>
        <v>4.4286184210526316E-3</v>
      </c>
      <c r="K1432">
        <v>1.7824994325637817</v>
      </c>
      <c r="W1432" s="9">
        <v>2142.4201919999996</v>
      </c>
      <c r="X1432">
        <v>4.4286184210526316E-3</v>
      </c>
    </row>
    <row r="1433" spans="3:24">
      <c r="C1433">
        <v>2016</v>
      </c>
      <c r="D1433">
        <v>502</v>
      </c>
      <c r="E1433" s="321">
        <v>1</v>
      </c>
      <c r="F1433" s="127">
        <v>2</v>
      </c>
      <c r="G1433" s="127">
        <v>76</v>
      </c>
      <c r="H1433" s="322">
        <v>0.22189999999999999</v>
      </c>
      <c r="I1433" s="9">
        <v>772.00516800000003</v>
      </c>
      <c r="J1433">
        <f t="shared" si="78"/>
        <v>2.9197368421052632E-3</v>
      </c>
      <c r="K1433">
        <v>1.7587274312973022</v>
      </c>
      <c r="W1433" s="9">
        <v>772.00516800000003</v>
      </c>
      <c r="X1433">
        <v>2.9197368421052632E-3</v>
      </c>
    </row>
    <row r="1434" spans="3:24">
      <c r="C1434">
        <v>2016</v>
      </c>
      <c r="D1434">
        <v>502</v>
      </c>
      <c r="E1434" s="321">
        <v>1</v>
      </c>
      <c r="F1434" s="127">
        <v>3</v>
      </c>
      <c r="G1434" s="127">
        <v>76</v>
      </c>
      <c r="H1434" s="322">
        <v>0.39427000000000001</v>
      </c>
      <c r="I1434" s="9">
        <v>3285.6088319999994</v>
      </c>
      <c r="J1434">
        <f t="shared" si="78"/>
        <v>5.187763157894737E-3</v>
      </c>
      <c r="K1434">
        <v>2.3739864826202393</v>
      </c>
      <c r="W1434" s="9">
        <v>3285.6088319999994</v>
      </c>
      <c r="X1434">
        <v>5.187763157894737E-3</v>
      </c>
    </row>
    <row r="1435" spans="3:24">
      <c r="C1435">
        <v>2016</v>
      </c>
      <c r="D1435">
        <v>502</v>
      </c>
      <c r="E1435" s="321">
        <v>1</v>
      </c>
      <c r="F1435" s="127">
        <v>4</v>
      </c>
      <c r="G1435" s="127">
        <v>76</v>
      </c>
      <c r="H1435" s="322">
        <v>0.38005500000000003</v>
      </c>
      <c r="I1435" s="9">
        <v>2850.9148799999994</v>
      </c>
      <c r="J1435">
        <f t="shared" si="78"/>
        <v>5.0007236842105271E-3</v>
      </c>
      <c r="K1435">
        <v>2.3523025512695313</v>
      </c>
      <c r="W1435" s="9">
        <v>2850.9148799999994</v>
      </c>
      <c r="X1435">
        <v>5.0007236842105271E-3</v>
      </c>
    </row>
    <row r="1436" spans="3:24">
      <c r="C1436">
        <v>2016</v>
      </c>
      <c r="D1436">
        <v>502</v>
      </c>
      <c r="E1436" s="321">
        <v>1</v>
      </c>
      <c r="F1436" s="127">
        <v>5</v>
      </c>
      <c r="G1436" s="127">
        <v>76</v>
      </c>
      <c r="H1436" s="322">
        <v>0.403335</v>
      </c>
      <c r="I1436" s="9">
        <v>4684.250736</v>
      </c>
      <c r="J1436">
        <f t="shared" si="78"/>
        <v>5.3070394736842103E-3</v>
      </c>
      <c r="K1436">
        <v>2.5509121417999268</v>
      </c>
      <c r="W1436" s="9">
        <v>4684.250736</v>
      </c>
      <c r="X1436">
        <v>5.3070394736842103E-3</v>
      </c>
    </row>
    <row r="1437" spans="3:24">
      <c r="C1437">
        <v>2016</v>
      </c>
      <c r="D1437">
        <v>502</v>
      </c>
      <c r="E1437" s="321">
        <v>1</v>
      </c>
      <c r="F1437" s="127">
        <v>6</v>
      </c>
      <c r="G1437" s="127">
        <v>76</v>
      </c>
      <c r="H1437" s="322">
        <v>0.38500500000000004</v>
      </c>
      <c r="I1437" s="9">
        <v>4641.9104160000006</v>
      </c>
      <c r="J1437">
        <f t="shared" si="78"/>
        <v>5.065855263157895E-3</v>
      </c>
      <c r="K1437">
        <v>2.5631973743438721</v>
      </c>
      <c r="W1437" s="9">
        <v>4641.9104160000006</v>
      </c>
      <c r="X1437">
        <v>5.065855263157895E-3</v>
      </c>
    </row>
    <row r="1438" spans="3:24">
      <c r="C1438">
        <v>2016</v>
      </c>
      <c r="D1438">
        <v>502</v>
      </c>
      <c r="E1438" s="321">
        <v>1</v>
      </c>
      <c r="F1438" s="127">
        <v>7</v>
      </c>
      <c r="G1438" s="127">
        <v>76</v>
      </c>
      <c r="H1438" s="322">
        <v>0.40368000000000004</v>
      </c>
      <c r="I1438" s="9">
        <v>5315.1215040000006</v>
      </c>
      <c r="J1438">
        <f t="shared" si="78"/>
        <v>5.3115789473684215E-3</v>
      </c>
      <c r="K1438">
        <v>2.481614351272583</v>
      </c>
      <c r="W1438" s="9">
        <v>5315.1215040000006</v>
      </c>
      <c r="X1438">
        <v>5.3115789473684215E-3</v>
      </c>
    </row>
    <row r="1439" spans="3:24">
      <c r="C1439">
        <v>2016</v>
      </c>
      <c r="D1439">
        <v>502</v>
      </c>
      <c r="E1439" s="321">
        <v>1</v>
      </c>
      <c r="F1439" s="127">
        <v>8</v>
      </c>
      <c r="G1439" s="127">
        <v>76</v>
      </c>
      <c r="H1439" s="322">
        <v>0.31042499999999995</v>
      </c>
      <c r="I1439" s="9">
        <v>2646.2700000000004</v>
      </c>
      <c r="J1439">
        <f t="shared" si="78"/>
        <v>4.0845394736842098E-3</v>
      </c>
      <c r="K1439">
        <v>2.3476989269256592</v>
      </c>
      <c r="W1439" s="9">
        <v>2646.2700000000004</v>
      </c>
      <c r="X1439">
        <v>4.0845394736842098E-3</v>
      </c>
    </row>
    <row r="1440" spans="3:24">
      <c r="C1440">
        <v>2016</v>
      </c>
      <c r="D1440">
        <v>502</v>
      </c>
      <c r="E1440" s="321">
        <v>1</v>
      </c>
      <c r="F1440" s="127">
        <v>9</v>
      </c>
      <c r="G1440" s="127">
        <v>76</v>
      </c>
      <c r="H1440" s="322">
        <v>0.353655</v>
      </c>
      <c r="I1440" s="9">
        <v>4358.2302719999998</v>
      </c>
      <c r="J1440">
        <f t="shared" si="78"/>
        <v>4.6533552631578944E-3</v>
      </c>
      <c r="K1440">
        <v>2.4527723789215088</v>
      </c>
      <c r="W1440" s="9">
        <v>4358.2302719999998</v>
      </c>
      <c r="X1440">
        <v>4.6533552631578944E-3</v>
      </c>
    </row>
    <row r="1441" spans="3:24">
      <c r="C1441">
        <v>2016</v>
      </c>
      <c r="D1441">
        <v>502</v>
      </c>
      <c r="E1441" s="321">
        <v>1</v>
      </c>
      <c r="F1441" s="127">
        <v>10</v>
      </c>
      <c r="G1441" s="127">
        <v>76</v>
      </c>
      <c r="H1441" s="322">
        <v>0.39419999999999999</v>
      </c>
      <c r="I1441" s="9">
        <v>4259.4361920000001</v>
      </c>
      <c r="J1441">
        <f t="shared" si="78"/>
        <v>5.1868421052631581E-3</v>
      </c>
      <c r="K1441">
        <v>2.1689982414245605</v>
      </c>
      <c r="W1441" s="9">
        <v>4259.4361920000001</v>
      </c>
      <c r="X1441">
        <v>5.1868421052631581E-3</v>
      </c>
    </row>
    <row r="1442" spans="3:24">
      <c r="C1442">
        <v>2016</v>
      </c>
      <c r="D1442">
        <v>502</v>
      </c>
      <c r="E1442" s="321">
        <v>1</v>
      </c>
      <c r="F1442" s="127">
        <v>11</v>
      </c>
      <c r="G1442" s="127">
        <v>76</v>
      </c>
      <c r="H1442" s="322">
        <v>0.40385000000000004</v>
      </c>
      <c r="I1442" s="9">
        <v>5277.0152160000007</v>
      </c>
      <c r="J1442">
        <f t="shared" si="78"/>
        <v>5.3138157894736847E-3</v>
      </c>
      <c r="K1442">
        <v>2.2065331935882568</v>
      </c>
      <c r="W1442" s="9">
        <v>5277.0152160000007</v>
      </c>
      <c r="X1442">
        <v>5.3138157894736847E-3</v>
      </c>
    </row>
    <row r="1443" spans="3:24">
      <c r="C1443">
        <v>2016</v>
      </c>
      <c r="D1443">
        <v>502</v>
      </c>
      <c r="E1443" s="321">
        <v>1</v>
      </c>
      <c r="F1443" s="127">
        <v>12</v>
      </c>
      <c r="G1443" s="127">
        <v>76</v>
      </c>
      <c r="H1443" s="322">
        <v>0.40003</v>
      </c>
      <c r="I1443" s="9">
        <v>5247.3769919999995</v>
      </c>
      <c r="J1443">
        <f t="shared" si="78"/>
        <v>5.2635526315789475E-3</v>
      </c>
      <c r="K1443">
        <v>2.3121898174285889</v>
      </c>
      <c r="W1443" s="9">
        <v>5247.3769919999995</v>
      </c>
      <c r="X1443">
        <v>5.2635526315789475E-3</v>
      </c>
    </row>
    <row r="1444" spans="3:24">
      <c r="C1444">
        <v>2016</v>
      </c>
      <c r="D1444">
        <v>502</v>
      </c>
      <c r="E1444" s="321">
        <v>1</v>
      </c>
      <c r="F1444" s="127">
        <v>13</v>
      </c>
      <c r="G1444" s="127">
        <v>76</v>
      </c>
      <c r="H1444" s="322">
        <v>0.43710499999999997</v>
      </c>
      <c r="I1444" s="9">
        <v>5384.2773599999982</v>
      </c>
      <c r="J1444">
        <f t="shared" si="78"/>
        <v>5.7513815789473682E-3</v>
      </c>
      <c r="K1444">
        <v>2.2989346981048584</v>
      </c>
      <c r="W1444" s="9">
        <v>5384.2773599999982</v>
      </c>
      <c r="X1444">
        <v>5.7513815789473682E-3</v>
      </c>
    </row>
    <row r="1445" spans="3:24">
      <c r="C1445">
        <v>2016</v>
      </c>
      <c r="D1445">
        <v>502</v>
      </c>
      <c r="E1445" s="321">
        <v>1</v>
      </c>
      <c r="F1445" s="127">
        <v>14</v>
      </c>
      <c r="G1445" s="127">
        <v>76</v>
      </c>
      <c r="H1445" s="322">
        <v>0.38829999999999998</v>
      </c>
      <c r="I1445" s="9">
        <v>4307.4218880000008</v>
      </c>
      <c r="J1445">
        <f t="shared" si="78"/>
        <v>5.109210526315789E-3</v>
      </c>
      <c r="K1445">
        <v>2.1271746158599854</v>
      </c>
      <c r="W1445" s="9">
        <v>4307.4218880000008</v>
      </c>
      <c r="X1445">
        <v>5.109210526315789E-3</v>
      </c>
    </row>
    <row r="1446" spans="3:24">
      <c r="C1446">
        <v>2016</v>
      </c>
      <c r="D1446">
        <v>502</v>
      </c>
      <c r="E1446" s="321">
        <v>2</v>
      </c>
      <c r="F1446" s="127">
        <v>1</v>
      </c>
      <c r="G1446" s="127">
        <v>76</v>
      </c>
      <c r="H1446" s="322">
        <v>0.30500500000000003</v>
      </c>
      <c r="I1446" s="9">
        <v>1589.173344</v>
      </c>
      <c r="J1446">
        <f t="shared" si="78"/>
        <v>4.0132236842105266E-3</v>
      </c>
      <c r="K1446">
        <v>1.9059998989105225</v>
      </c>
      <c r="W1446" s="9">
        <v>1589.173344</v>
      </c>
      <c r="X1446">
        <v>4.0132236842105266E-3</v>
      </c>
    </row>
    <row r="1447" spans="3:24">
      <c r="C1447">
        <v>2016</v>
      </c>
      <c r="D1447">
        <v>502</v>
      </c>
      <c r="E1447" s="321">
        <v>2</v>
      </c>
      <c r="F1447" s="127">
        <v>2</v>
      </c>
      <c r="G1447" s="127">
        <v>76</v>
      </c>
      <c r="H1447" s="322">
        <v>0.37102500000000005</v>
      </c>
      <c r="I1447" s="9">
        <v>1563.7691520000001</v>
      </c>
      <c r="J1447">
        <f t="shared" si="78"/>
        <v>4.8819078947368423E-3</v>
      </c>
      <c r="K1447">
        <v>1.9390844106674194</v>
      </c>
      <c r="W1447" s="9">
        <v>1563.7691520000001</v>
      </c>
      <c r="X1447">
        <v>4.8819078947368423E-3</v>
      </c>
    </row>
    <row r="1448" spans="3:24">
      <c r="C1448">
        <v>2016</v>
      </c>
      <c r="D1448">
        <v>502</v>
      </c>
      <c r="E1448" s="321">
        <v>2</v>
      </c>
      <c r="F1448" s="127">
        <v>3</v>
      </c>
      <c r="G1448" s="127">
        <v>76</v>
      </c>
      <c r="H1448" s="322">
        <v>0.36913000000000001</v>
      </c>
      <c r="I1448" s="9">
        <v>2745.0640800000001</v>
      </c>
      <c r="J1448">
        <f t="shared" si="78"/>
        <v>4.8569736842105264E-3</v>
      </c>
      <c r="K1448">
        <v>2.3204684257507324</v>
      </c>
      <c r="W1448" s="9">
        <v>2745.0640800000001</v>
      </c>
      <c r="X1448">
        <v>4.8569736842105264E-3</v>
      </c>
    </row>
    <row r="1449" spans="3:24">
      <c r="C1449">
        <v>2016</v>
      </c>
      <c r="D1449">
        <v>502</v>
      </c>
      <c r="E1449" s="321">
        <v>2</v>
      </c>
      <c r="F1449" s="127">
        <v>4</v>
      </c>
      <c r="G1449" s="127">
        <v>76</v>
      </c>
      <c r="H1449" s="322">
        <v>0.44817000000000001</v>
      </c>
      <c r="I1449" s="9">
        <v>2431.7457119999999</v>
      </c>
      <c r="J1449">
        <f t="shared" si="78"/>
        <v>5.8969736842105266E-3</v>
      </c>
      <c r="K1449">
        <v>2.4736042022705078</v>
      </c>
      <c r="W1449" s="9">
        <v>2431.7457119999999</v>
      </c>
      <c r="X1449">
        <v>5.8969736842105266E-3</v>
      </c>
    </row>
    <row r="1450" spans="3:24">
      <c r="C1450">
        <v>2016</v>
      </c>
      <c r="D1450">
        <v>502</v>
      </c>
      <c r="E1450" s="321">
        <v>2</v>
      </c>
      <c r="F1450" s="127">
        <v>5</v>
      </c>
      <c r="G1450" s="127">
        <v>76</v>
      </c>
      <c r="H1450" s="322">
        <v>0.39046000000000003</v>
      </c>
      <c r="I1450" s="9">
        <v>3240.4458240000013</v>
      </c>
      <c r="J1450">
        <f t="shared" si="78"/>
        <v>5.1376315789473685E-3</v>
      </c>
      <c r="K1450">
        <v>2.4157588481903076</v>
      </c>
      <c r="W1450" s="9">
        <v>3240.4458240000013</v>
      </c>
      <c r="X1450">
        <v>5.1376315789473685E-3</v>
      </c>
    </row>
    <row r="1451" spans="3:24">
      <c r="C1451">
        <v>2016</v>
      </c>
      <c r="D1451">
        <v>502</v>
      </c>
      <c r="E1451" s="321">
        <v>2</v>
      </c>
      <c r="F1451" s="127">
        <v>6</v>
      </c>
      <c r="G1451" s="127">
        <v>76</v>
      </c>
      <c r="H1451" s="322">
        <v>0.40304499999999999</v>
      </c>
      <c r="I1451" s="9">
        <v>5521.1777279999988</v>
      </c>
      <c r="J1451">
        <f t="shared" si="78"/>
        <v>5.303223684210526E-3</v>
      </c>
      <c r="K1451">
        <v>2.7410228252410889</v>
      </c>
      <c r="W1451" s="9">
        <v>5521.1777279999988</v>
      </c>
      <c r="X1451">
        <v>5.303223684210526E-3</v>
      </c>
    </row>
    <row r="1452" spans="3:24">
      <c r="C1452">
        <v>2016</v>
      </c>
      <c r="D1452">
        <v>502</v>
      </c>
      <c r="E1452" s="321">
        <v>2</v>
      </c>
      <c r="F1452" s="127">
        <v>7</v>
      </c>
      <c r="G1452" s="127">
        <v>76</v>
      </c>
      <c r="H1452" s="322">
        <v>0.39885500000000002</v>
      </c>
      <c r="I1452" s="9">
        <v>5483.0714400000006</v>
      </c>
      <c r="J1452">
        <f t="shared" si="78"/>
        <v>5.2480921052631578E-3</v>
      </c>
      <c r="K1452">
        <v>2.506397008895874</v>
      </c>
      <c r="W1452" s="9">
        <v>5483.0714400000006</v>
      </c>
      <c r="X1452">
        <v>5.2480921052631578E-3</v>
      </c>
    </row>
    <row r="1453" spans="3:24">
      <c r="C1453">
        <v>2016</v>
      </c>
      <c r="D1453">
        <v>502</v>
      </c>
      <c r="E1453" s="321">
        <v>2</v>
      </c>
      <c r="F1453" s="127">
        <v>8</v>
      </c>
      <c r="G1453" s="127">
        <v>76</v>
      </c>
      <c r="H1453" s="322">
        <v>0.33063500000000001</v>
      </c>
      <c r="I1453" s="9">
        <v>3322.3037759999997</v>
      </c>
      <c r="J1453">
        <f t="shared" si="78"/>
        <v>4.35046052631579E-3</v>
      </c>
      <c r="K1453">
        <v>2.5476338863372803</v>
      </c>
      <c r="W1453" s="9">
        <v>3322.3037759999997</v>
      </c>
      <c r="X1453">
        <v>4.35046052631579E-3</v>
      </c>
    </row>
    <row r="1454" spans="3:24">
      <c r="C1454">
        <v>2016</v>
      </c>
      <c r="D1454">
        <v>502</v>
      </c>
      <c r="E1454" s="321">
        <v>2</v>
      </c>
      <c r="F1454" s="127">
        <v>9</v>
      </c>
      <c r="G1454" s="127">
        <v>76</v>
      </c>
      <c r="H1454" s="322">
        <v>0.38308500000000001</v>
      </c>
      <c r="I1454" s="9">
        <v>5233.2635519999994</v>
      </c>
      <c r="J1454">
        <f t="shared" si="78"/>
        <v>5.0405921052631584E-3</v>
      </c>
      <c r="K1454">
        <v>2.4127006530761719</v>
      </c>
      <c r="W1454" s="9">
        <v>5233.2635519999994</v>
      </c>
      <c r="X1454">
        <v>5.0405921052631584E-3</v>
      </c>
    </row>
    <row r="1455" spans="3:24">
      <c r="C1455">
        <v>2016</v>
      </c>
      <c r="D1455">
        <v>502</v>
      </c>
      <c r="E1455" s="321">
        <v>2</v>
      </c>
      <c r="F1455" s="127">
        <v>10</v>
      </c>
      <c r="G1455" s="127">
        <v>76</v>
      </c>
      <c r="H1455" s="322">
        <v>0.39724500000000001</v>
      </c>
      <c r="I1455" s="9">
        <v>5202.2139839999982</v>
      </c>
      <c r="J1455">
        <f t="shared" si="78"/>
        <v>5.2269078947368422E-3</v>
      </c>
      <c r="K1455">
        <v>2.2262308597564697</v>
      </c>
      <c r="W1455" s="9">
        <v>5202.2139839999982</v>
      </c>
      <c r="X1455">
        <v>5.2269078947368422E-3</v>
      </c>
    </row>
    <row r="1456" spans="3:24">
      <c r="C1456">
        <v>2016</v>
      </c>
      <c r="D1456">
        <v>502</v>
      </c>
      <c r="E1456" s="321">
        <v>2</v>
      </c>
      <c r="F1456" s="127">
        <v>11</v>
      </c>
      <c r="G1456" s="127">
        <v>76</v>
      </c>
      <c r="H1456" s="322">
        <v>0.42166500000000001</v>
      </c>
      <c r="I1456" s="9">
        <v>4966.5195360000007</v>
      </c>
      <c r="J1456">
        <f t="shared" ref="J1456:J1519" si="79">H1456/G1456</f>
        <v>5.5482236842105265E-3</v>
      </c>
      <c r="K1456">
        <v>2.1784656047821045</v>
      </c>
      <c r="W1456" s="9">
        <v>4966.5195360000007</v>
      </c>
      <c r="X1456">
        <v>5.5482236842105265E-3</v>
      </c>
    </row>
    <row r="1457" spans="3:24">
      <c r="C1457">
        <v>2016</v>
      </c>
      <c r="D1457">
        <v>502</v>
      </c>
      <c r="E1457" s="321">
        <v>2</v>
      </c>
      <c r="F1457" s="127">
        <v>12</v>
      </c>
      <c r="G1457" s="127">
        <v>76</v>
      </c>
      <c r="H1457" s="322">
        <v>0.39430500000000002</v>
      </c>
      <c r="I1457" s="9">
        <v>5260.0790880000004</v>
      </c>
      <c r="J1457">
        <f t="shared" si="79"/>
        <v>5.1882236842105264E-3</v>
      </c>
      <c r="K1457">
        <v>2.3331050872802734</v>
      </c>
      <c r="W1457" s="9">
        <v>5260.0790880000004</v>
      </c>
      <c r="X1457">
        <v>5.1882236842105264E-3</v>
      </c>
    </row>
    <row r="1458" spans="3:24">
      <c r="C1458">
        <v>2016</v>
      </c>
      <c r="D1458">
        <v>502</v>
      </c>
      <c r="E1458" s="321">
        <v>2</v>
      </c>
      <c r="F1458" s="127">
        <v>13</v>
      </c>
      <c r="G1458" s="127">
        <v>76</v>
      </c>
      <c r="H1458" s="322">
        <v>0.47075499999999998</v>
      </c>
      <c r="I1458" s="9">
        <v>5629.851216</v>
      </c>
      <c r="J1458">
        <f t="shared" si="79"/>
        <v>6.1941447368421051E-3</v>
      </c>
      <c r="K1458">
        <v>2.5702559947967529</v>
      </c>
      <c r="W1458" s="9">
        <v>5629.851216</v>
      </c>
      <c r="X1458">
        <v>6.1941447368421051E-3</v>
      </c>
    </row>
    <row r="1459" spans="3:24">
      <c r="C1459">
        <v>2016</v>
      </c>
      <c r="D1459">
        <v>502</v>
      </c>
      <c r="E1459" s="321">
        <v>2</v>
      </c>
      <c r="F1459" s="127">
        <v>14</v>
      </c>
      <c r="G1459" s="127">
        <v>76</v>
      </c>
      <c r="H1459" s="322">
        <v>0.37462000000000001</v>
      </c>
      <c r="I1459" s="9">
        <v>5569.1634239999994</v>
      </c>
      <c r="J1459">
        <f t="shared" si="79"/>
        <v>4.9292105263157894E-3</v>
      </c>
      <c r="K1459">
        <v>2.3002283573150635</v>
      </c>
      <c r="W1459" s="9">
        <v>5569.1634239999994</v>
      </c>
      <c r="X1459">
        <v>4.9292105263157894E-3</v>
      </c>
    </row>
    <row r="1460" spans="3:24">
      <c r="C1460">
        <v>2016</v>
      </c>
      <c r="D1460">
        <v>502</v>
      </c>
      <c r="E1460" s="321">
        <v>3</v>
      </c>
      <c r="F1460" s="127">
        <v>1</v>
      </c>
      <c r="G1460" s="127">
        <v>76</v>
      </c>
      <c r="H1460" s="322">
        <v>0.363205</v>
      </c>
      <c r="I1460" s="9">
        <v>2273.6751839999997</v>
      </c>
      <c r="J1460">
        <f t="shared" si="79"/>
        <v>4.7790131578947367E-3</v>
      </c>
      <c r="K1460">
        <v>2.5285003185272217</v>
      </c>
      <c r="W1460" s="9">
        <v>2273.6751839999997</v>
      </c>
      <c r="X1460">
        <v>4.7790131578947367E-3</v>
      </c>
    </row>
    <row r="1461" spans="3:24">
      <c r="C1461">
        <v>2016</v>
      </c>
      <c r="D1461">
        <v>502</v>
      </c>
      <c r="E1461" s="321">
        <v>3</v>
      </c>
      <c r="F1461" s="127">
        <v>2</v>
      </c>
      <c r="G1461" s="127">
        <v>76</v>
      </c>
      <c r="H1461" s="322">
        <v>0.39748499999999998</v>
      </c>
      <c r="I1461" s="9">
        <v>2721.0712320000002</v>
      </c>
      <c r="J1461">
        <f t="shared" si="79"/>
        <v>5.2300657894736842E-3</v>
      </c>
      <c r="K1461">
        <v>1.8582679033279419</v>
      </c>
      <c r="W1461" s="9">
        <v>2721.0712320000002</v>
      </c>
      <c r="X1461">
        <v>5.2300657894736842E-3</v>
      </c>
    </row>
    <row r="1462" spans="3:24">
      <c r="C1462">
        <v>2016</v>
      </c>
      <c r="D1462">
        <v>502</v>
      </c>
      <c r="E1462" s="321">
        <v>3</v>
      </c>
      <c r="F1462" s="127">
        <v>3</v>
      </c>
      <c r="G1462" s="127">
        <v>76</v>
      </c>
      <c r="H1462" s="322">
        <v>0.40986999999999996</v>
      </c>
      <c r="I1462" s="9">
        <v>3908.0115360000004</v>
      </c>
      <c r="J1462">
        <f t="shared" si="79"/>
        <v>5.3930263157894731E-3</v>
      </c>
      <c r="K1462">
        <v>2.7043232917785645</v>
      </c>
      <c r="W1462" s="9">
        <v>3908.0115360000004</v>
      </c>
      <c r="X1462">
        <v>5.3930263157894731E-3</v>
      </c>
    </row>
    <row r="1463" spans="3:24">
      <c r="C1463">
        <v>2016</v>
      </c>
      <c r="D1463">
        <v>502</v>
      </c>
      <c r="E1463" s="321">
        <v>3</v>
      </c>
      <c r="F1463" s="127">
        <v>4</v>
      </c>
      <c r="G1463" s="127">
        <v>76</v>
      </c>
      <c r="H1463" s="322">
        <v>0.38331000000000004</v>
      </c>
      <c r="I1463" s="9">
        <v>4409.0386560000006</v>
      </c>
      <c r="J1463">
        <f t="shared" si="79"/>
        <v>5.0435526315789478E-3</v>
      </c>
      <c r="K1463">
        <v>2.4195446968078613</v>
      </c>
      <c r="W1463" s="9">
        <v>4409.0386560000006</v>
      </c>
      <c r="X1463">
        <v>5.0435526315789478E-3</v>
      </c>
    </row>
    <row r="1464" spans="3:24">
      <c r="C1464">
        <v>2016</v>
      </c>
      <c r="D1464">
        <v>502</v>
      </c>
      <c r="E1464" s="321">
        <v>3</v>
      </c>
      <c r="F1464" s="127">
        <v>5</v>
      </c>
      <c r="G1464" s="127">
        <v>76</v>
      </c>
      <c r="H1464" s="322">
        <v>0.39981</v>
      </c>
      <c r="I1464" s="9">
        <v>4811.2716960000007</v>
      </c>
      <c r="J1464">
        <f t="shared" si="79"/>
        <v>5.2606578947368421E-3</v>
      </c>
      <c r="K1464">
        <v>2.4616053104400635</v>
      </c>
      <c r="W1464" s="9">
        <v>4811.2716960000007</v>
      </c>
      <c r="X1464">
        <v>5.2606578947368421E-3</v>
      </c>
    </row>
    <row r="1465" spans="3:24">
      <c r="C1465">
        <v>2016</v>
      </c>
      <c r="D1465">
        <v>502</v>
      </c>
      <c r="E1465" s="321">
        <v>3</v>
      </c>
      <c r="F1465" s="127">
        <v>6</v>
      </c>
      <c r="G1465" s="127">
        <v>76</v>
      </c>
      <c r="H1465" s="322">
        <v>0.42585499999999998</v>
      </c>
      <c r="I1465" s="9">
        <v>5039.9094239999995</v>
      </c>
      <c r="J1465">
        <f t="shared" si="79"/>
        <v>5.6033552631578947E-3</v>
      </c>
      <c r="K1465">
        <v>2.7018177509307861</v>
      </c>
      <c r="W1465" s="9">
        <v>5039.9094239999995</v>
      </c>
      <c r="X1465">
        <v>5.6033552631578947E-3</v>
      </c>
    </row>
    <row r="1466" spans="3:24">
      <c r="C1466">
        <v>2016</v>
      </c>
      <c r="D1466">
        <v>502</v>
      </c>
      <c r="E1466" s="321">
        <v>3</v>
      </c>
      <c r="F1466" s="127">
        <v>7</v>
      </c>
      <c r="G1466" s="127">
        <v>76</v>
      </c>
      <c r="H1466" s="322">
        <v>0.41538999999999998</v>
      </c>
      <c r="I1466" s="9">
        <v>5387.1000480000002</v>
      </c>
      <c r="J1466">
        <f t="shared" si="79"/>
        <v>5.4656578947368415E-3</v>
      </c>
      <c r="K1466">
        <v>2.7302510738372803</v>
      </c>
      <c r="W1466" s="9">
        <v>5387.1000480000002</v>
      </c>
      <c r="X1466">
        <v>5.4656578947368415E-3</v>
      </c>
    </row>
    <row r="1467" spans="3:24">
      <c r="C1467">
        <v>2016</v>
      </c>
      <c r="D1467">
        <v>502</v>
      </c>
      <c r="E1467" s="321">
        <v>3</v>
      </c>
      <c r="F1467" s="127">
        <v>8</v>
      </c>
      <c r="G1467" s="127">
        <v>76</v>
      </c>
      <c r="H1467" s="322">
        <v>0.34193000000000001</v>
      </c>
      <c r="I1467" s="9">
        <v>4486.6625759999988</v>
      </c>
      <c r="J1467">
        <f t="shared" si="79"/>
        <v>4.4990789473684208E-3</v>
      </c>
      <c r="K1467">
        <v>2.2809088230133057</v>
      </c>
      <c r="W1467" s="9">
        <v>4486.6625759999988</v>
      </c>
      <c r="X1467">
        <v>4.4990789473684208E-3</v>
      </c>
    </row>
    <row r="1468" spans="3:24">
      <c r="C1468">
        <v>2016</v>
      </c>
      <c r="D1468">
        <v>502</v>
      </c>
      <c r="E1468" s="321">
        <v>3</v>
      </c>
      <c r="F1468" s="127">
        <v>9</v>
      </c>
      <c r="G1468" s="127">
        <v>76</v>
      </c>
      <c r="H1468" s="322">
        <v>0.38634999999999997</v>
      </c>
      <c r="I1468" s="9">
        <v>4980.6329759999999</v>
      </c>
      <c r="J1468">
        <f t="shared" si="79"/>
        <v>5.083552631578947E-3</v>
      </c>
      <c r="K1468">
        <v>2.4612185955047607</v>
      </c>
      <c r="W1468" s="9">
        <v>4980.6329759999999</v>
      </c>
      <c r="X1468">
        <v>5.083552631578947E-3</v>
      </c>
    </row>
    <row r="1469" spans="3:24">
      <c r="C1469">
        <v>2016</v>
      </c>
      <c r="D1469">
        <v>502</v>
      </c>
      <c r="E1469" s="321">
        <v>3</v>
      </c>
      <c r="F1469" s="127">
        <v>10</v>
      </c>
      <c r="G1469" s="127">
        <v>76</v>
      </c>
      <c r="H1469" s="322">
        <v>0.39737999999999996</v>
      </c>
      <c r="I1469" s="9">
        <v>4852.2006720000008</v>
      </c>
      <c r="J1469">
        <f t="shared" si="79"/>
        <v>5.2286842105263151E-3</v>
      </c>
      <c r="K1469">
        <v>2.4558348655700684</v>
      </c>
      <c r="W1469" s="9">
        <v>4852.2006720000008</v>
      </c>
      <c r="X1469">
        <v>5.2286842105263151E-3</v>
      </c>
    </row>
    <row r="1470" spans="3:24">
      <c r="C1470">
        <v>2016</v>
      </c>
      <c r="D1470">
        <v>502</v>
      </c>
      <c r="E1470" s="321">
        <v>3</v>
      </c>
      <c r="F1470" s="127">
        <v>11</v>
      </c>
      <c r="G1470" s="127">
        <v>76</v>
      </c>
      <c r="H1470" s="322">
        <v>0.41936499999999999</v>
      </c>
      <c r="I1470" s="9">
        <v>5346.1710719999992</v>
      </c>
      <c r="J1470">
        <f t="shared" si="79"/>
        <v>5.5179605263157893E-3</v>
      </c>
      <c r="K1470">
        <v>2.6301701068878174</v>
      </c>
      <c r="W1470" s="9">
        <v>5346.1710719999992</v>
      </c>
      <c r="X1470">
        <v>5.5179605263157893E-3</v>
      </c>
    </row>
    <row r="1471" spans="3:24">
      <c r="C1471">
        <v>2016</v>
      </c>
      <c r="D1471">
        <v>502</v>
      </c>
      <c r="E1471" s="321">
        <v>3</v>
      </c>
      <c r="F1471" s="127">
        <v>12</v>
      </c>
      <c r="G1471" s="127">
        <v>76</v>
      </c>
      <c r="H1471" s="322">
        <v>0.425205</v>
      </c>
      <c r="I1471" s="9">
        <v>5000.3917919999985</v>
      </c>
      <c r="J1471">
        <f t="shared" si="79"/>
        <v>5.5948026315789474E-3</v>
      </c>
      <c r="K1471">
        <v>2.0152280330657959</v>
      </c>
      <c r="W1471" s="9">
        <v>5000.3917919999985</v>
      </c>
      <c r="X1471">
        <v>5.5948026315789474E-3</v>
      </c>
    </row>
    <row r="1472" spans="3:24">
      <c r="C1472">
        <v>2016</v>
      </c>
      <c r="D1472">
        <v>502</v>
      </c>
      <c r="E1472" s="321">
        <v>3</v>
      </c>
      <c r="F1472" s="127">
        <v>13</v>
      </c>
      <c r="G1472" s="127">
        <v>76</v>
      </c>
      <c r="H1472" s="322">
        <v>0.44449499999999997</v>
      </c>
      <c r="I1472" s="9">
        <v>5325.0009120000004</v>
      </c>
      <c r="J1472">
        <f t="shared" si="79"/>
        <v>5.848618421052631E-3</v>
      </c>
      <c r="K1472">
        <v>2.5533089637756348</v>
      </c>
      <c r="W1472" s="9">
        <v>5325.0009120000004</v>
      </c>
      <c r="X1472">
        <v>5.848618421052631E-3</v>
      </c>
    </row>
    <row r="1473" spans="3:24">
      <c r="C1473">
        <v>2016</v>
      </c>
      <c r="D1473">
        <v>502</v>
      </c>
      <c r="E1473" s="321">
        <v>3</v>
      </c>
      <c r="F1473" s="127">
        <v>14</v>
      </c>
      <c r="G1473" s="127">
        <v>76</v>
      </c>
      <c r="H1473" s="322">
        <v>0.41910000000000003</v>
      </c>
      <c r="I1473" s="9">
        <v>4898.7750239999987</v>
      </c>
      <c r="J1473">
        <f t="shared" si="79"/>
        <v>5.5144736842105265E-3</v>
      </c>
      <c r="K1473">
        <v>2.283851146697998</v>
      </c>
      <c r="W1473" s="9">
        <v>4898.7750239999987</v>
      </c>
      <c r="X1473">
        <v>5.5144736842105265E-3</v>
      </c>
    </row>
    <row r="1474" spans="3:24">
      <c r="C1474">
        <v>2016</v>
      </c>
      <c r="D1474">
        <v>502</v>
      </c>
      <c r="E1474" s="321">
        <v>4</v>
      </c>
      <c r="F1474" s="127">
        <v>1</v>
      </c>
      <c r="G1474" s="127">
        <v>76</v>
      </c>
      <c r="H1474" s="322">
        <v>0.37060499999999996</v>
      </c>
      <c r="I1474" s="9">
        <v>2248.2709919999993</v>
      </c>
      <c r="J1474">
        <f t="shared" si="79"/>
        <v>4.8763815789473683E-3</v>
      </c>
      <c r="K1474">
        <v>2.2555255889892578</v>
      </c>
      <c r="W1474" s="9">
        <v>2248.2709919999993</v>
      </c>
      <c r="X1474">
        <v>4.8763815789473683E-3</v>
      </c>
    </row>
    <row r="1475" spans="3:24">
      <c r="C1475">
        <v>2016</v>
      </c>
      <c r="D1475">
        <v>502</v>
      </c>
      <c r="E1475" s="321">
        <v>4</v>
      </c>
      <c r="F1475" s="127">
        <v>2</v>
      </c>
      <c r="G1475" s="127">
        <v>76</v>
      </c>
      <c r="H1475" s="322">
        <v>0.39093500000000003</v>
      </c>
      <c r="I1475" s="9">
        <v>2695.6670400000007</v>
      </c>
      <c r="J1475">
        <f t="shared" si="79"/>
        <v>5.1438815789473687E-3</v>
      </c>
      <c r="K1475">
        <v>2.0128376483917236</v>
      </c>
      <c r="W1475" s="9">
        <v>2695.6670400000007</v>
      </c>
      <c r="X1475">
        <v>5.1438815789473687E-3</v>
      </c>
    </row>
    <row r="1476" spans="3:24">
      <c r="C1476">
        <v>2016</v>
      </c>
      <c r="D1476">
        <v>502</v>
      </c>
      <c r="E1476" s="321">
        <v>4</v>
      </c>
      <c r="F1476" s="127">
        <v>3</v>
      </c>
      <c r="G1476" s="127">
        <v>76</v>
      </c>
      <c r="H1476" s="322">
        <v>0.35348000000000002</v>
      </c>
      <c r="I1476" s="9">
        <v>2852.3262240000008</v>
      </c>
      <c r="J1476">
        <f t="shared" si="79"/>
        <v>4.6510526315789473E-3</v>
      </c>
      <c r="K1476">
        <v>2.4653749465942383</v>
      </c>
      <c r="W1476" s="9">
        <v>2852.3262240000008</v>
      </c>
      <c r="X1476">
        <v>4.6510526315789473E-3</v>
      </c>
    </row>
    <row r="1477" spans="3:24">
      <c r="C1477">
        <v>2016</v>
      </c>
      <c r="D1477">
        <v>502</v>
      </c>
      <c r="E1477" s="321">
        <v>4</v>
      </c>
      <c r="F1477" s="127">
        <v>4</v>
      </c>
      <c r="G1477" s="127">
        <v>76</v>
      </c>
      <c r="H1477" s="322">
        <v>0.44420500000000002</v>
      </c>
      <c r="I1477" s="9">
        <v>3549.5301599999998</v>
      </c>
      <c r="J1477">
        <f t="shared" si="79"/>
        <v>5.8448026315789476E-3</v>
      </c>
      <c r="K1477">
        <v>2.4275298118591309</v>
      </c>
      <c r="W1477" s="9">
        <v>3549.5301599999998</v>
      </c>
      <c r="X1477">
        <v>5.8448026315789476E-3</v>
      </c>
    </row>
    <row r="1478" spans="3:24">
      <c r="C1478">
        <v>2016</v>
      </c>
      <c r="D1478">
        <v>502</v>
      </c>
      <c r="E1478" s="321">
        <v>4</v>
      </c>
      <c r="F1478" s="127">
        <v>5</v>
      </c>
      <c r="G1478" s="127">
        <v>76</v>
      </c>
      <c r="H1478" s="322">
        <v>0.42915999999999999</v>
      </c>
      <c r="I1478" s="9">
        <v>4948.1720640000003</v>
      </c>
      <c r="J1478">
        <f t="shared" si="79"/>
        <v>5.6468421052631576E-3</v>
      </c>
      <c r="K1478">
        <v>2.6154611110687256</v>
      </c>
      <c r="W1478" s="9">
        <v>4948.1720640000003</v>
      </c>
      <c r="X1478">
        <v>5.6468421052631576E-3</v>
      </c>
    </row>
    <row r="1479" spans="3:24">
      <c r="C1479">
        <v>2016</v>
      </c>
      <c r="D1479">
        <v>502</v>
      </c>
      <c r="E1479" s="321">
        <v>4</v>
      </c>
      <c r="F1479" s="127">
        <v>6</v>
      </c>
      <c r="G1479" s="127">
        <v>76</v>
      </c>
      <c r="H1479" s="322">
        <v>0.43619999999999998</v>
      </c>
      <c r="I1479" s="9">
        <v>5272.7811839999986</v>
      </c>
      <c r="J1479">
        <f t="shared" si="79"/>
        <v>5.7394736842105261E-3</v>
      </c>
      <c r="K1479">
        <v>2.5392673015594482</v>
      </c>
      <c r="W1479" s="9">
        <v>5272.7811839999986</v>
      </c>
      <c r="X1479">
        <v>5.7394736842105261E-3</v>
      </c>
    </row>
    <row r="1480" spans="3:24">
      <c r="C1480">
        <v>2016</v>
      </c>
      <c r="D1480">
        <v>502</v>
      </c>
      <c r="E1480" s="321">
        <v>4</v>
      </c>
      <c r="F1480" s="127">
        <v>7</v>
      </c>
      <c r="G1480" s="127">
        <v>76</v>
      </c>
      <c r="H1480" s="322">
        <v>0.45228999999999997</v>
      </c>
      <c r="I1480" s="9">
        <v>5267.135808</v>
      </c>
      <c r="J1480">
        <f t="shared" si="79"/>
        <v>5.9511842105263151E-3</v>
      </c>
      <c r="K1480">
        <v>2.6466310024261475</v>
      </c>
      <c r="W1480" s="9">
        <v>5267.135808</v>
      </c>
      <c r="X1480">
        <v>5.9511842105263151E-3</v>
      </c>
    </row>
    <row r="1481" spans="3:24">
      <c r="C1481">
        <v>2016</v>
      </c>
      <c r="D1481">
        <v>502</v>
      </c>
      <c r="E1481" s="321">
        <v>4</v>
      </c>
      <c r="F1481" s="127">
        <v>8</v>
      </c>
      <c r="G1481" s="127">
        <v>76</v>
      </c>
      <c r="H1481" s="322">
        <v>0.365035</v>
      </c>
      <c r="I1481" s="9">
        <v>4126.7698559999999</v>
      </c>
      <c r="J1481">
        <f t="shared" si="79"/>
        <v>4.8030921052631577E-3</v>
      </c>
      <c r="K1481">
        <v>2.3297531604766846</v>
      </c>
      <c r="W1481" s="9">
        <v>4126.7698559999999</v>
      </c>
      <c r="X1481">
        <v>4.8030921052631577E-3</v>
      </c>
    </row>
    <row r="1482" spans="3:24">
      <c r="C1482">
        <v>2016</v>
      </c>
      <c r="D1482">
        <v>502</v>
      </c>
      <c r="E1482" s="321">
        <v>4</v>
      </c>
      <c r="F1482" s="127">
        <v>9</v>
      </c>
      <c r="G1482" s="127">
        <v>76</v>
      </c>
      <c r="H1482" s="322">
        <v>0.388625</v>
      </c>
      <c r="I1482" s="9">
        <v>4698.364176</v>
      </c>
      <c r="J1482">
        <f t="shared" si="79"/>
        <v>5.1134868421052635E-3</v>
      </c>
      <c r="K1482">
        <v>2.316577672958374</v>
      </c>
      <c r="W1482" s="9">
        <v>4698.364176</v>
      </c>
      <c r="X1482">
        <v>5.1134868421052635E-3</v>
      </c>
    </row>
    <row r="1483" spans="3:24">
      <c r="C1483">
        <v>2016</v>
      </c>
      <c r="D1483">
        <v>502</v>
      </c>
      <c r="E1483" s="321">
        <v>4</v>
      </c>
      <c r="F1483" s="127">
        <v>10</v>
      </c>
      <c r="G1483" s="127">
        <v>76</v>
      </c>
      <c r="H1483" s="322">
        <v>0.42199500000000001</v>
      </c>
      <c r="I1483" s="9">
        <v>5175.3984480000008</v>
      </c>
      <c r="J1483">
        <f t="shared" si="79"/>
        <v>5.5525657894736841E-3</v>
      </c>
      <c r="K1483">
        <v>2.2817764282226563</v>
      </c>
      <c r="W1483" s="9">
        <v>5175.3984480000008</v>
      </c>
      <c r="X1483">
        <v>5.5525657894736841E-3</v>
      </c>
    </row>
    <row r="1484" spans="3:24">
      <c r="C1484">
        <v>2016</v>
      </c>
      <c r="D1484">
        <v>502</v>
      </c>
      <c r="E1484" s="321">
        <v>4</v>
      </c>
      <c r="F1484" s="127">
        <v>11</v>
      </c>
      <c r="G1484" s="127">
        <v>76</v>
      </c>
      <c r="H1484" s="322">
        <v>0.40785000000000005</v>
      </c>
      <c r="I1484" s="9">
        <v>4222.7412480000003</v>
      </c>
      <c r="J1484">
        <f t="shared" si="79"/>
        <v>5.3664473684210531E-3</v>
      </c>
      <c r="K1484">
        <v>2.2143385410308838</v>
      </c>
      <c r="W1484" s="9">
        <v>4222.7412480000003</v>
      </c>
      <c r="X1484">
        <v>5.3664473684210531E-3</v>
      </c>
    </row>
    <row r="1485" spans="3:24">
      <c r="C1485">
        <v>2016</v>
      </c>
      <c r="D1485">
        <v>502</v>
      </c>
      <c r="E1485" s="321">
        <v>4</v>
      </c>
      <c r="F1485" s="127">
        <v>12</v>
      </c>
      <c r="G1485" s="127">
        <v>76</v>
      </c>
      <c r="H1485" s="322">
        <v>0.39653499999999997</v>
      </c>
      <c r="I1485" s="9">
        <v>5381.4546720000008</v>
      </c>
      <c r="J1485">
        <f t="shared" si="79"/>
        <v>5.2175657894736839E-3</v>
      </c>
      <c r="K1485">
        <v>2.4478564262390137</v>
      </c>
      <c r="W1485" s="9">
        <v>5381.4546720000008</v>
      </c>
      <c r="X1485">
        <v>5.2175657894736839E-3</v>
      </c>
    </row>
    <row r="1486" spans="3:24">
      <c r="C1486">
        <v>2016</v>
      </c>
      <c r="D1486">
        <v>502</v>
      </c>
      <c r="E1486" s="321">
        <v>4</v>
      </c>
      <c r="F1486" s="127">
        <v>13</v>
      </c>
      <c r="G1486" s="127">
        <v>76</v>
      </c>
      <c r="H1486" s="322">
        <v>0.48122333333333334</v>
      </c>
      <c r="I1486" s="9">
        <v>5377.2206400000005</v>
      </c>
      <c r="J1486">
        <f t="shared" si="79"/>
        <v>6.3318859649122809E-3</v>
      </c>
      <c r="K1486">
        <v>2.3527202606201172</v>
      </c>
      <c r="W1486" s="9">
        <v>5377.2206400000005</v>
      </c>
      <c r="X1486">
        <v>6.3318859649122809E-3</v>
      </c>
    </row>
    <row r="1487" spans="3:24">
      <c r="C1487">
        <v>2016</v>
      </c>
      <c r="D1487">
        <v>502</v>
      </c>
      <c r="E1487" s="321">
        <v>4</v>
      </c>
      <c r="F1487" s="127">
        <v>14</v>
      </c>
      <c r="G1487" s="127">
        <v>76</v>
      </c>
      <c r="H1487" s="322">
        <v>0.41147</v>
      </c>
      <c r="I1487" s="9">
        <v>5007.4485119999999</v>
      </c>
      <c r="J1487">
        <f t="shared" si="79"/>
        <v>5.4140789473684208E-3</v>
      </c>
      <c r="K1487">
        <v>2.1864137649536133</v>
      </c>
      <c r="W1487" s="9">
        <v>5007.4485119999999</v>
      </c>
      <c r="X1487">
        <v>5.4140789473684208E-3</v>
      </c>
    </row>
    <row r="1488" spans="3:24">
      <c r="C1488">
        <v>2016</v>
      </c>
      <c r="D1488">
        <v>502</v>
      </c>
      <c r="E1488" s="321">
        <v>1</v>
      </c>
      <c r="F1488" s="127">
        <v>1</v>
      </c>
      <c r="G1488" s="127">
        <v>81</v>
      </c>
      <c r="H1488" s="322">
        <v>0.36134500000000003</v>
      </c>
      <c r="I1488" s="9">
        <v>2142.4201919999996</v>
      </c>
      <c r="J1488">
        <f t="shared" si="79"/>
        <v>4.4610493827160497E-3</v>
      </c>
      <c r="K1488">
        <v>1.9719483852386475</v>
      </c>
      <c r="W1488" s="9">
        <v>2142.4201919999996</v>
      </c>
      <c r="X1488">
        <v>4.4610493827160497E-3</v>
      </c>
    </row>
    <row r="1489" spans="3:24">
      <c r="C1489">
        <v>2016</v>
      </c>
      <c r="D1489">
        <v>502</v>
      </c>
      <c r="E1489" s="321">
        <v>1</v>
      </c>
      <c r="F1489" s="127">
        <v>2</v>
      </c>
      <c r="G1489" s="127">
        <v>81</v>
      </c>
      <c r="H1489" s="322">
        <v>0.226995</v>
      </c>
      <c r="I1489" s="9">
        <v>772.00516800000003</v>
      </c>
      <c r="J1489">
        <f t="shared" si="79"/>
        <v>2.8024074074074075E-3</v>
      </c>
      <c r="K1489">
        <v>1.8746379613876343</v>
      </c>
      <c r="W1489" s="9">
        <v>772.00516800000003</v>
      </c>
      <c r="X1489">
        <v>2.8024074074074075E-3</v>
      </c>
    </row>
    <row r="1490" spans="3:24">
      <c r="C1490">
        <v>2016</v>
      </c>
      <c r="D1490">
        <v>502</v>
      </c>
      <c r="E1490" s="321">
        <v>1</v>
      </c>
      <c r="F1490" s="127">
        <v>3</v>
      </c>
      <c r="G1490" s="127">
        <v>81</v>
      </c>
      <c r="H1490" s="322">
        <v>0.42529</v>
      </c>
      <c r="I1490" s="9">
        <v>3285.6088319999994</v>
      </c>
      <c r="J1490">
        <f t="shared" si="79"/>
        <v>5.2504938271604939E-3</v>
      </c>
      <c r="K1490">
        <v>1.9373047351837158</v>
      </c>
      <c r="W1490" s="9">
        <v>3285.6088319999994</v>
      </c>
      <c r="X1490">
        <v>5.2504938271604939E-3</v>
      </c>
    </row>
    <row r="1491" spans="3:24">
      <c r="C1491">
        <v>2016</v>
      </c>
      <c r="D1491">
        <v>502</v>
      </c>
      <c r="E1491" s="321">
        <v>1</v>
      </c>
      <c r="F1491" s="127">
        <v>4</v>
      </c>
      <c r="G1491" s="127">
        <v>81</v>
      </c>
      <c r="H1491" s="322">
        <v>0.44006333333333331</v>
      </c>
      <c r="I1491" s="9">
        <v>2850.9148799999994</v>
      </c>
      <c r="J1491">
        <f t="shared" si="79"/>
        <v>5.4328806584362137E-3</v>
      </c>
      <c r="K1491">
        <v>2.0914719104766846</v>
      </c>
      <c r="W1491" s="9">
        <v>2850.9148799999994</v>
      </c>
      <c r="X1491">
        <v>5.4328806584362137E-3</v>
      </c>
    </row>
    <row r="1492" spans="3:24">
      <c r="C1492">
        <v>2016</v>
      </c>
      <c r="D1492">
        <v>502</v>
      </c>
      <c r="E1492" s="321">
        <v>1</v>
      </c>
      <c r="F1492" s="127">
        <v>5</v>
      </c>
      <c r="G1492" s="127">
        <v>81</v>
      </c>
      <c r="H1492" s="322">
        <v>0.47530499999999998</v>
      </c>
      <c r="I1492" s="9">
        <v>4684.250736</v>
      </c>
      <c r="J1492">
        <f t="shared" si="79"/>
        <v>5.8679629629629628E-3</v>
      </c>
      <c r="K1492">
        <v>2.5064704418182373</v>
      </c>
      <c r="W1492" s="9">
        <v>4684.250736</v>
      </c>
      <c r="X1492">
        <v>5.8679629629629628E-3</v>
      </c>
    </row>
    <row r="1493" spans="3:24">
      <c r="C1493">
        <v>2016</v>
      </c>
      <c r="D1493">
        <v>502</v>
      </c>
      <c r="E1493" s="321">
        <v>1</v>
      </c>
      <c r="F1493" s="127">
        <v>6</v>
      </c>
      <c r="G1493" s="127">
        <v>81</v>
      </c>
      <c r="H1493" s="322">
        <v>0.44955000000000001</v>
      </c>
      <c r="I1493" s="9">
        <v>4641.9104160000006</v>
      </c>
      <c r="J1493">
        <f t="shared" si="79"/>
        <v>5.5500000000000002E-3</v>
      </c>
      <c r="K1493">
        <v>2.5266757011413574</v>
      </c>
      <c r="W1493" s="9">
        <v>4641.9104160000006</v>
      </c>
      <c r="X1493">
        <v>5.5500000000000002E-3</v>
      </c>
    </row>
    <row r="1494" spans="3:24">
      <c r="C1494">
        <v>2016</v>
      </c>
      <c r="D1494">
        <v>502</v>
      </c>
      <c r="E1494" s="321">
        <v>1</v>
      </c>
      <c r="F1494" s="127">
        <v>7</v>
      </c>
      <c r="G1494" s="127">
        <v>81</v>
      </c>
      <c r="H1494" s="322">
        <v>0.482985</v>
      </c>
      <c r="I1494" s="9">
        <v>5315.1215040000006</v>
      </c>
      <c r="J1494">
        <f t="shared" si="79"/>
        <v>5.9627777777777778E-3</v>
      </c>
      <c r="K1494">
        <v>2.6303417682647705</v>
      </c>
      <c r="W1494" s="9">
        <v>5315.1215040000006</v>
      </c>
      <c r="X1494">
        <v>5.9627777777777778E-3</v>
      </c>
    </row>
    <row r="1495" spans="3:24">
      <c r="C1495">
        <v>2016</v>
      </c>
      <c r="D1495">
        <v>502</v>
      </c>
      <c r="E1495" s="321">
        <v>1</v>
      </c>
      <c r="F1495" s="127">
        <v>8</v>
      </c>
      <c r="G1495" s="127">
        <v>81</v>
      </c>
      <c r="H1495" s="322">
        <v>0.35462499999999997</v>
      </c>
      <c r="I1495" s="9">
        <v>2646.2700000000004</v>
      </c>
      <c r="J1495">
        <f t="shared" si="79"/>
        <v>4.3780864197530862E-3</v>
      </c>
      <c r="K1495">
        <v>2.5030362606048584</v>
      </c>
      <c r="W1495" s="9">
        <v>2646.2700000000004</v>
      </c>
      <c r="X1495">
        <v>4.3780864197530862E-3</v>
      </c>
    </row>
    <row r="1496" spans="3:24">
      <c r="C1496">
        <v>2016</v>
      </c>
      <c r="D1496">
        <v>502</v>
      </c>
      <c r="E1496" s="321">
        <v>1</v>
      </c>
      <c r="F1496" s="127">
        <v>9</v>
      </c>
      <c r="G1496" s="127">
        <v>81</v>
      </c>
      <c r="H1496" s="322">
        <v>0.44416</v>
      </c>
      <c r="I1496" s="9">
        <v>4358.2302719999998</v>
      </c>
      <c r="J1496">
        <f t="shared" si="79"/>
        <v>5.4834567901234565E-3</v>
      </c>
      <c r="K1496">
        <v>2.5487105846405029</v>
      </c>
      <c r="W1496" s="9">
        <v>4358.2302719999998</v>
      </c>
      <c r="X1496">
        <v>5.4834567901234565E-3</v>
      </c>
    </row>
    <row r="1497" spans="3:24">
      <c r="C1497">
        <v>2016</v>
      </c>
      <c r="D1497">
        <v>502</v>
      </c>
      <c r="E1497" s="321">
        <v>1</v>
      </c>
      <c r="F1497" s="127">
        <v>10</v>
      </c>
      <c r="G1497" s="127">
        <v>81</v>
      </c>
      <c r="H1497" s="322">
        <v>0.46676499999999999</v>
      </c>
      <c r="I1497" s="9">
        <v>4259.4361920000001</v>
      </c>
      <c r="J1497">
        <f t="shared" si="79"/>
        <v>5.7625308641975305E-3</v>
      </c>
      <c r="K1497">
        <v>2.5033195018768311</v>
      </c>
      <c r="W1497" s="9">
        <v>4259.4361920000001</v>
      </c>
      <c r="X1497">
        <v>5.7625308641975305E-3</v>
      </c>
    </row>
    <row r="1498" spans="3:24">
      <c r="C1498">
        <v>2016</v>
      </c>
      <c r="D1498">
        <v>502</v>
      </c>
      <c r="E1498" s="321">
        <v>1</v>
      </c>
      <c r="F1498" s="127">
        <v>11</v>
      </c>
      <c r="G1498" s="127">
        <v>81</v>
      </c>
      <c r="H1498" s="322">
        <v>0.45689999999999997</v>
      </c>
      <c r="I1498" s="9">
        <v>5277.0152160000007</v>
      </c>
      <c r="J1498">
        <f t="shared" si="79"/>
        <v>5.6407407407407404E-3</v>
      </c>
      <c r="K1498">
        <v>2.6516683101654053</v>
      </c>
      <c r="W1498" s="9">
        <v>5277.0152160000007</v>
      </c>
      <c r="X1498">
        <v>5.6407407407407404E-3</v>
      </c>
    </row>
    <row r="1499" spans="3:24">
      <c r="C1499">
        <v>2016</v>
      </c>
      <c r="D1499">
        <v>502</v>
      </c>
      <c r="E1499" s="321">
        <v>1</v>
      </c>
      <c r="F1499" s="127">
        <v>12</v>
      </c>
      <c r="G1499" s="127">
        <v>81</v>
      </c>
      <c r="H1499" s="322">
        <v>0.47572499999999995</v>
      </c>
      <c r="I1499" s="9">
        <v>5247.3769919999995</v>
      </c>
      <c r="J1499">
        <f t="shared" si="79"/>
        <v>5.8731481481481473E-3</v>
      </c>
      <c r="K1499">
        <v>2.459930419921875</v>
      </c>
      <c r="W1499" s="9">
        <v>5247.3769919999995</v>
      </c>
      <c r="X1499">
        <v>5.8731481481481473E-3</v>
      </c>
    </row>
    <row r="1500" spans="3:24">
      <c r="C1500">
        <v>2016</v>
      </c>
      <c r="D1500">
        <v>502</v>
      </c>
      <c r="E1500" s="321">
        <v>1</v>
      </c>
      <c r="F1500" s="127">
        <v>13</v>
      </c>
      <c r="G1500" s="127">
        <v>81</v>
      </c>
      <c r="H1500" s="322">
        <v>0.53327999999999998</v>
      </c>
      <c r="I1500" s="9">
        <v>5384.2773599999982</v>
      </c>
      <c r="J1500">
        <f t="shared" si="79"/>
        <v>6.5837037037037036E-3</v>
      </c>
      <c r="K1500">
        <v>2.7310118675231934</v>
      </c>
      <c r="W1500" s="9">
        <v>5384.2773599999982</v>
      </c>
      <c r="X1500">
        <v>6.5837037037037036E-3</v>
      </c>
    </row>
    <row r="1501" spans="3:24">
      <c r="C1501">
        <v>2016</v>
      </c>
      <c r="D1501">
        <v>502</v>
      </c>
      <c r="E1501" s="321">
        <v>1</v>
      </c>
      <c r="F1501" s="127">
        <v>14</v>
      </c>
      <c r="G1501" s="127">
        <v>81</v>
      </c>
      <c r="H1501" s="322">
        <v>0.45433499999999999</v>
      </c>
      <c r="I1501" s="9">
        <v>4307.4218880000008</v>
      </c>
      <c r="J1501">
        <f t="shared" si="79"/>
        <v>5.6090740740740736E-3</v>
      </c>
      <c r="K1501">
        <v>2.4157013893127441</v>
      </c>
      <c r="W1501" s="9">
        <v>4307.4218880000008</v>
      </c>
      <c r="X1501">
        <v>5.6090740740740736E-3</v>
      </c>
    </row>
    <row r="1502" spans="3:24">
      <c r="C1502">
        <v>2016</v>
      </c>
      <c r="D1502">
        <v>502</v>
      </c>
      <c r="E1502" s="321">
        <v>2</v>
      </c>
      <c r="F1502" s="127">
        <v>1</v>
      </c>
      <c r="G1502" s="127">
        <v>81</v>
      </c>
      <c r="H1502" s="322">
        <v>0.32104500000000002</v>
      </c>
      <c r="I1502" s="9">
        <v>1589.173344</v>
      </c>
      <c r="J1502">
        <f t="shared" si="79"/>
        <v>3.963518518518519E-3</v>
      </c>
      <c r="K1502">
        <v>2.0048251152038574</v>
      </c>
      <c r="W1502" s="9">
        <v>1589.173344</v>
      </c>
      <c r="X1502">
        <v>3.963518518518519E-3</v>
      </c>
    </row>
    <row r="1503" spans="3:24">
      <c r="C1503">
        <v>2016</v>
      </c>
      <c r="D1503">
        <v>502</v>
      </c>
      <c r="E1503" s="321">
        <v>2</v>
      </c>
      <c r="F1503" s="127">
        <v>2</v>
      </c>
      <c r="G1503" s="127">
        <v>81</v>
      </c>
      <c r="H1503" s="322">
        <v>0.393285</v>
      </c>
      <c r="I1503" s="9">
        <v>1563.7691520000001</v>
      </c>
      <c r="J1503">
        <f t="shared" si="79"/>
        <v>4.8553703703703701E-3</v>
      </c>
      <c r="K1503">
        <v>1.750579833984375</v>
      </c>
      <c r="W1503" s="9">
        <v>1563.7691520000001</v>
      </c>
      <c r="X1503">
        <v>4.8553703703703701E-3</v>
      </c>
    </row>
    <row r="1504" spans="3:24">
      <c r="C1504">
        <v>2016</v>
      </c>
      <c r="D1504">
        <v>502</v>
      </c>
      <c r="E1504" s="321">
        <v>2</v>
      </c>
      <c r="F1504" s="127">
        <v>3</v>
      </c>
      <c r="G1504" s="127">
        <v>81</v>
      </c>
      <c r="H1504" s="322">
        <v>0.40573999999999999</v>
      </c>
      <c r="I1504" s="9">
        <v>2745.0640800000001</v>
      </c>
      <c r="J1504">
        <f t="shared" si="79"/>
        <v>5.0091358024691359E-3</v>
      </c>
      <c r="K1504">
        <v>2.0401661396026611</v>
      </c>
      <c r="W1504" s="9">
        <v>2745.0640800000001</v>
      </c>
      <c r="X1504">
        <v>5.0091358024691359E-3</v>
      </c>
    </row>
    <row r="1505" spans="3:24">
      <c r="C1505">
        <v>2016</v>
      </c>
      <c r="D1505">
        <v>502</v>
      </c>
      <c r="E1505" s="321">
        <v>2</v>
      </c>
      <c r="F1505" s="127">
        <v>4</v>
      </c>
      <c r="G1505" s="127">
        <v>81</v>
      </c>
      <c r="H1505" s="322">
        <v>0.51291500000000001</v>
      </c>
      <c r="I1505" s="9">
        <v>2431.7457119999999</v>
      </c>
      <c r="J1505">
        <f t="shared" si="79"/>
        <v>6.3322839506172839E-3</v>
      </c>
      <c r="K1505">
        <v>2.4253149032592773</v>
      </c>
      <c r="W1505" s="9">
        <v>2431.7457119999999</v>
      </c>
      <c r="X1505">
        <v>6.3322839506172839E-3</v>
      </c>
    </row>
    <row r="1506" spans="3:24">
      <c r="C1506">
        <v>2016</v>
      </c>
      <c r="D1506">
        <v>502</v>
      </c>
      <c r="E1506" s="321">
        <v>2</v>
      </c>
      <c r="F1506" s="127">
        <v>5</v>
      </c>
      <c r="G1506" s="127">
        <v>81</v>
      </c>
      <c r="H1506" s="322">
        <v>0.45715</v>
      </c>
      <c r="I1506" s="9">
        <v>3240.4458240000013</v>
      </c>
      <c r="J1506">
        <f t="shared" si="79"/>
        <v>5.6438271604938271E-3</v>
      </c>
      <c r="K1506">
        <v>2.3660225868225098</v>
      </c>
      <c r="W1506" s="9">
        <v>3240.4458240000013</v>
      </c>
      <c r="X1506">
        <v>5.6438271604938271E-3</v>
      </c>
    </row>
    <row r="1507" spans="3:24">
      <c r="C1507">
        <v>2016</v>
      </c>
      <c r="D1507">
        <v>502</v>
      </c>
      <c r="E1507" s="321">
        <v>2</v>
      </c>
      <c r="F1507" s="127">
        <v>6</v>
      </c>
      <c r="G1507" s="127">
        <v>81</v>
      </c>
      <c r="H1507" s="322">
        <v>0.47814000000000001</v>
      </c>
      <c r="I1507" s="9">
        <v>5521.1777279999988</v>
      </c>
      <c r="J1507">
        <f t="shared" si="79"/>
        <v>5.9029629629629632E-3</v>
      </c>
      <c r="K1507">
        <v>2.3906002044677734</v>
      </c>
      <c r="W1507" s="9">
        <v>5521.1777279999988</v>
      </c>
      <c r="X1507">
        <v>5.9029629629629632E-3</v>
      </c>
    </row>
    <row r="1508" spans="3:24">
      <c r="C1508">
        <v>2016</v>
      </c>
      <c r="D1508">
        <v>502</v>
      </c>
      <c r="E1508" s="321">
        <v>2</v>
      </c>
      <c r="F1508" s="127">
        <v>7</v>
      </c>
      <c r="G1508" s="127">
        <v>81</v>
      </c>
      <c r="H1508" s="322">
        <v>0.45206999999999997</v>
      </c>
      <c r="I1508" s="9">
        <v>5483.0714400000006</v>
      </c>
      <c r="J1508">
        <f t="shared" si="79"/>
        <v>5.5811111111111105E-3</v>
      </c>
      <c r="K1508">
        <v>2.4016907215118408</v>
      </c>
      <c r="W1508" s="9">
        <v>5483.0714400000006</v>
      </c>
      <c r="X1508">
        <v>5.5811111111111105E-3</v>
      </c>
    </row>
    <row r="1509" spans="3:24">
      <c r="C1509">
        <v>2016</v>
      </c>
      <c r="D1509">
        <v>502</v>
      </c>
      <c r="E1509" s="321">
        <v>2</v>
      </c>
      <c r="F1509" s="127">
        <v>8</v>
      </c>
      <c r="G1509" s="127">
        <v>81</v>
      </c>
      <c r="H1509" s="322">
        <v>0.37668999999999997</v>
      </c>
      <c r="I1509" s="9">
        <v>3322.3037759999997</v>
      </c>
      <c r="J1509">
        <f t="shared" si="79"/>
        <v>4.6504938271604932E-3</v>
      </c>
      <c r="K1509">
        <v>2.4813487529754639</v>
      </c>
      <c r="W1509" s="9">
        <v>3322.3037759999997</v>
      </c>
      <c r="X1509">
        <v>4.6504938271604932E-3</v>
      </c>
    </row>
    <row r="1510" spans="3:24">
      <c r="C1510">
        <v>2016</v>
      </c>
      <c r="D1510">
        <v>502</v>
      </c>
      <c r="E1510" s="321">
        <v>2</v>
      </c>
      <c r="F1510" s="127">
        <v>9</v>
      </c>
      <c r="G1510" s="127">
        <v>81</v>
      </c>
      <c r="H1510" s="322">
        <v>0.41265000000000002</v>
      </c>
      <c r="I1510" s="9">
        <v>5233.2635519999994</v>
      </c>
      <c r="J1510">
        <f t="shared" si="79"/>
        <v>5.0944444444444448E-3</v>
      </c>
      <c r="K1510">
        <v>2.4799263477325439</v>
      </c>
      <c r="W1510" s="9">
        <v>5233.2635519999994</v>
      </c>
      <c r="X1510">
        <v>5.0944444444444448E-3</v>
      </c>
    </row>
    <row r="1511" spans="3:24">
      <c r="C1511">
        <v>2016</v>
      </c>
      <c r="D1511">
        <v>502</v>
      </c>
      <c r="E1511" s="321">
        <v>2</v>
      </c>
      <c r="F1511" s="127">
        <v>10</v>
      </c>
      <c r="G1511" s="127">
        <v>81</v>
      </c>
      <c r="H1511" s="322">
        <v>0.46921499999999999</v>
      </c>
      <c r="I1511" s="9">
        <v>5202.2139839999982</v>
      </c>
      <c r="J1511">
        <f t="shared" si="79"/>
        <v>5.7927777777777778E-3</v>
      </c>
      <c r="K1511">
        <v>2.5689821243286133</v>
      </c>
      <c r="W1511" s="9">
        <v>5202.2139839999982</v>
      </c>
      <c r="X1511">
        <v>5.7927777777777778E-3</v>
      </c>
    </row>
    <row r="1512" spans="3:24">
      <c r="C1512">
        <v>2016</v>
      </c>
      <c r="D1512">
        <v>502</v>
      </c>
      <c r="E1512" s="321">
        <v>2</v>
      </c>
      <c r="F1512" s="127">
        <v>11</v>
      </c>
      <c r="G1512" s="127">
        <v>81</v>
      </c>
      <c r="H1512" s="322">
        <v>0.476935</v>
      </c>
      <c r="I1512" s="9">
        <v>4966.5195360000007</v>
      </c>
      <c r="J1512">
        <f t="shared" si="79"/>
        <v>5.8880864197530863E-3</v>
      </c>
      <c r="K1512">
        <v>2.4563968181610107</v>
      </c>
      <c r="W1512" s="9">
        <v>4966.5195360000007</v>
      </c>
      <c r="X1512">
        <v>5.8880864197530863E-3</v>
      </c>
    </row>
    <row r="1513" spans="3:24">
      <c r="C1513">
        <v>2016</v>
      </c>
      <c r="D1513">
        <v>502</v>
      </c>
      <c r="E1513" s="321">
        <v>2</v>
      </c>
      <c r="F1513" s="127">
        <v>12</v>
      </c>
      <c r="G1513" s="127">
        <v>81</v>
      </c>
      <c r="H1513" s="322">
        <v>0.44160500000000003</v>
      </c>
      <c r="I1513" s="9">
        <v>5260.0790880000004</v>
      </c>
      <c r="J1513">
        <f t="shared" si="79"/>
        <v>5.451913580246914E-3</v>
      </c>
      <c r="K1513">
        <v>2.4778900146484375</v>
      </c>
      <c r="W1513" s="9">
        <v>5260.0790880000004</v>
      </c>
      <c r="X1513">
        <v>5.451913580246914E-3</v>
      </c>
    </row>
    <row r="1514" spans="3:24">
      <c r="C1514">
        <v>2016</v>
      </c>
      <c r="D1514">
        <v>502</v>
      </c>
      <c r="E1514" s="321">
        <v>2</v>
      </c>
      <c r="F1514" s="127">
        <v>13</v>
      </c>
      <c r="G1514" s="127">
        <v>81</v>
      </c>
      <c r="H1514" s="322">
        <v>0.56594499999999992</v>
      </c>
      <c r="I1514" s="9">
        <v>5629.851216</v>
      </c>
      <c r="J1514">
        <f t="shared" si="79"/>
        <v>6.9869753086419743E-3</v>
      </c>
      <c r="K1514">
        <v>2.5899620056152344</v>
      </c>
      <c r="W1514" s="9">
        <v>5629.851216</v>
      </c>
      <c r="X1514">
        <v>6.9869753086419743E-3</v>
      </c>
    </row>
    <row r="1515" spans="3:24">
      <c r="C1515">
        <v>2016</v>
      </c>
      <c r="D1515">
        <v>502</v>
      </c>
      <c r="E1515" s="321">
        <v>2</v>
      </c>
      <c r="F1515" s="127">
        <v>14</v>
      </c>
      <c r="G1515" s="127">
        <v>81</v>
      </c>
      <c r="H1515" s="322">
        <v>0.44182500000000002</v>
      </c>
      <c r="I1515" s="9">
        <v>5569.1634239999994</v>
      </c>
      <c r="J1515">
        <f t="shared" si="79"/>
        <v>5.4546296296296296E-3</v>
      </c>
      <c r="K1515">
        <v>2.2398295402526855</v>
      </c>
      <c r="W1515" s="9">
        <v>5569.1634239999994</v>
      </c>
      <c r="X1515">
        <v>5.4546296296296296E-3</v>
      </c>
    </row>
    <row r="1516" spans="3:24">
      <c r="C1516">
        <v>2016</v>
      </c>
      <c r="D1516">
        <v>502</v>
      </c>
      <c r="E1516" s="321">
        <v>3</v>
      </c>
      <c r="F1516" s="127">
        <v>1</v>
      </c>
      <c r="G1516" s="127">
        <v>81</v>
      </c>
      <c r="H1516" s="322">
        <v>0.37570999999999999</v>
      </c>
      <c r="I1516" s="9">
        <v>2273.6751839999997</v>
      </c>
      <c r="J1516">
        <f t="shared" si="79"/>
        <v>4.638395061728395E-3</v>
      </c>
      <c r="K1516">
        <v>1.8836150169372559</v>
      </c>
      <c r="W1516" s="9">
        <v>2273.6751839999997</v>
      </c>
      <c r="X1516">
        <v>4.638395061728395E-3</v>
      </c>
    </row>
    <row r="1517" spans="3:24">
      <c r="C1517">
        <v>2016</v>
      </c>
      <c r="D1517">
        <v>502</v>
      </c>
      <c r="E1517" s="321">
        <v>3</v>
      </c>
      <c r="F1517" s="127">
        <v>2</v>
      </c>
      <c r="G1517" s="127">
        <v>81</v>
      </c>
      <c r="H1517" s="322">
        <v>0.43782500000000002</v>
      </c>
      <c r="I1517" s="9">
        <v>2721.0712320000002</v>
      </c>
      <c r="J1517">
        <f t="shared" si="79"/>
        <v>5.4052469135802469E-3</v>
      </c>
      <c r="K1517">
        <v>1.8406641483306885</v>
      </c>
      <c r="W1517" s="9">
        <v>2721.0712320000002</v>
      </c>
      <c r="X1517">
        <v>5.4052469135802469E-3</v>
      </c>
    </row>
    <row r="1518" spans="3:24">
      <c r="C1518">
        <v>2016</v>
      </c>
      <c r="D1518">
        <v>502</v>
      </c>
      <c r="E1518" s="321">
        <v>3</v>
      </c>
      <c r="F1518" s="127">
        <v>3</v>
      </c>
      <c r="G1518" s="127">
        <v>81</v>
      </c>
      <c r="H1518" s="322">
        <v>0.44928999999999997</v>
      </c>
      <c r="I1518" s="9">
        <v>3908.0115360000004</v>
      </c>
      <c r="J1518">
        <f t="shared" si="79"/>
        <v>5.5467901234567893E-3</v>
      </c>
      <c r="K1518">
        <v>2.0725944042205811</v>
      </c>
      <c r="W1518" s="9">
        <v>3908.0115360000004</v>
      </c>
      <c r="X1518">
        <v>5.5467901234567893E-3</v>
      </c>
    </row>
    <row r="1519" spans="3:24">
      <c r="C1519">
        <v>2016</v>
      </c>
      <c r="D1519">
        <v>502</v>
      </c>
      <c r="E1519" s="321">
        <v>3</v>
      </c>
      <c r="F1519" s="127">
        <v>4</v>
      </c>
      <c r="G1519" s="127">
        <v>81</v>
      </c>
      <c r="H1519" s="322">
        <v>0.45842499999999997</v>
      </c>
      <c r="I1519" s="9">
        <v>4409.0386560000006</v>
      </c>
      <c r="J1519">
        <f t="shared" si="79"/>
        <v>5.6595679012345678E-3</v>
      </c>
      <c r="K1519">
        <v>2.4050576686859131</v>
      </c>
      <c r="W1519" s="9">
        <v>4409.0386560000006</v>
      </c>
      <c r="X1519">
        <v>5.6595679012345678E-3</v>
      </c>
    </row>
    <row r="1520" spans="3:24">
      <c r="C1520">
        <v>2016</v>
      </c>
      <c r="D1520">
        <v>502</v>
      </c>
      <c r="E1520" s="321">
        <v>3</v>
      </c>
      <c r="F1520" s="127">
        <v>5</v>
      </c>
      <c r="G1520" s="127">
        <v>81</v>
      </c>
      <c r="H1520" s="322">
        <v>0.46709499999999998</v>
      </c>
      <c r="I1520" s="9">
        <v>4811.2716960000007</v>
      </c>
      <c r="J1520">
        <f t="shared" ref="J1520:J1583" si="80">H1520/G1520</f>
        <v>5.7666049382716043E-3</v>
      </c>
      <c r="K1520">
        <v>2.6628131866455078</v>
      </c>
      <c r="W1520" s="9">
        <v>4811.2716960000007</v>
      </c>
      <c r="X1520">
        <v>5.7666049382716043E-3</v>
      </c>
    </row>
    <row r="1521" spans="3:24">
      <c r="C1521">
        <v>2016</v>
      </c>
      <c r="D1521">
        <v>502</v>
      </c>
      <c r="E1521" s="321">
        <v>3</v>
      </c>
      <c r="F1521" s="127">
        <v>6</v>
      </c>
      <c r="G1521" s="127">
        <v>81</v>
      </c>
      <c r="H1521" s="322">
        <v>0.49423</v>
      </c>
      <c r="I1521" s="9">
        <v>5039.9094239999995</v>
      </c>
      <c r="J1521">
        <f t="shared" si="80"/>
        <v>6.1016049382716046E-3</v>
      </c>
      <c r="K1521">
        <v>2.411937952041626</v>
      </c>
      <c r="W1521" s="9">
        <v>5039.9094239999995</v>
      </c>
      <c r="X1521">
        <v>6.1016049382716046E-3</v>
      </c>
    </row>
    <row r="1522" spans="3:24">
      <c r="C1522">
        <v>2016</v>
      </c>
      <c r="D1522">
        <v>502</v>
      </c>
      <c r="E1522" s="321">
        <v>3</v>
      </c>
      <c r="F1522" s="127">
        <v>7</v>
      </c>
      <c r="G1522" s="127">
        <v>81</v>
      </c>
      <c r="H1522" s="322">
        <v>0.49217499999999997</v>
      </c>
      <c r="I1522" s="9">
        <v>5387.1000480000002</v>
      </c>
      <c r="J1522">
        <f t="shared" si="80"/>
        <v>6.0762345679012345E-3</v>
      </c>
      <c r="K1522">
        <v>2.499781608581543</v>
      </c>
      <c r="W1522" s="9">
        <v>5387.1000480000002</v>
      </c>
      <c r="X1522">
        <v>6.0762345679012345E-3</v>
      </c>
    </row>
    <row r="1523" spans="3:24">
      <c r="C1523">
        <v>2016</v>
      </c>
      <c r="D1523">
        <v>502</v>
      </c>
      <c r="E1523" s="321">
        <v>3</v>
      </c>
      <c r="F1523" s="127">
        <v>8</v>
      </c>
      <c r="G1523" s="127">
        <v>81</v>
      </c>
      <c r="H1523" s="322">
        <v>0.397345</v>
      </c>
      <c r="I1523" s="9">
        <v>4486.6625759999988</v>
      </c>
      <c r="J1523">
        <f t="shared" si="80"/>
        <v>4.9054938271604941E-3</v>
      </c>
      <c r="K1523">
        <v>2.4031765460968018</v>
      </c>
      <c r="W1523" s="9">
        <v>4486.6625759999988</v>
      </c>
      <c r="X1523">
        <v>4.9054938271604941E-3</v>
      </c>
    </row>
    <row r="1524" spans="3:24">
      <c r="C1524">
        <v>2016</v>
      </c>
      <c r="D1524">
        <v>502</v>
      </c>
      <c r="E1524" s="321">
        <v>3</v>
      </c>
      <c r="F1524" s="127">
        <v>9</v>
      </c>
      <c r="G1524" s="127">
        <v>81</v>
      </c>
      <c r="H1524" s="322">
        <v>0.46093000000000001</v>
      </c>
      <c r="I1524" s="9">
        <v>4980.6329759999999</v>
      </c>
      <c r="J1524">
        <f t="shared" si="80"/>
        <v>5.6904938271604942E-3</v>
      </c>
      <c r="K1524">
        <v>2.5203790664672852</v>
      </c>
      <c r="W1524" s="9">
        <v>4980.6329759999999</v>
      </c>
      <c r="X1524">
        <v>5.6904938271604942E-3</v>
      </c>
    </row>
    <row r="1525" spans="3:24">
      <c r="C1525">
        <v>2016</v>
      </c>
      <c r="D1525">
        <v>502</v>
      </c>
      <c r="E1525" s="321">
        <v>3</v>
      </c>
      <c r="F1525" s="127">
        <v>10</v>
      </c>
      <c r="G1525" s="127">
        <v>81</v>
      </c>
      <c r="H1525" s="322">
        <v>0.45065500000000003</v>
      </c>
      <c r="I1525" s="9">
        <v>4852.2006720000008</v>
      </c>
      <c r="J1525">
        <f t="shared" si="80"/>
        <v>5.5636419753086423E-3</v>
      </c>
      <c r="K1525">
        <v>2.4365859031677246</v>
      </c>
      <c r="W1525" s="9">
        <v>4852.2006720000008</v>
      </c>
      <c r="X1525">
        <v>5.5636419753086423E-3</v>
      </c>
    </row>
    <row r="1526" spans="3:24">
      <c r="C1526">
        <v>2016</v>
      </c>
      <c r="D1526">
        <v>502</v>
      </c>
      <c r="E1526" s="321">
        <v>3</v>
      </c>
      <c r="F1526" s="127">
        <v>11</v>
      </c>
      <c r="G1526" s="127">
        <v>81</v>
      </c>
      <c r="H1526" s="322">
        <v>0.48529</v>
      </c>
      <c r="I1526" s="9">
        <v>5346.1710719999992</v>
      </c>
      <c r="J1526">
        <f t="shared" si="80"/>
        <v>5.9912345679012345E-3</v>
      </c>
      <c r="K1526">
        <v>2.6150736808776855</v>
      </c>
      <c r="W1526" s="9">
        <v>5346.1710719999992</v>
      </c>
      <c r="X1526">
        <v>5.9912345679012345E-3</v>
      </c>
    </row>
    <row r="1527" spans="3:24">
      <c r="C1527">
        <v>2016</v>
      </c>
      <c r="D1527">
        <v>502</v>
      </c>
      <c r="E1527" s="321">
        <v>3</v>
      </c>
      <c r="F1527" s="127">
        <v>12</v>
      </c>
      <c r="G1527" s="127">
        <v>81</v>
      </c>
      <c r="H1527" s="322">
        <v>0.48609000000000002</v>
      </c>
      <c r="I1527" s="9">
        <v>5000.3917919999985</v>
      </c>
      <c r="J1527">
        <f t="shared" si="80"/>
        <v>6.0011111111111116E-3</v>
      </c>
      <c r="K1527">
        <v>2.6420543193817139</v>
      </c>
      <c r="W1527" s="9">
        <v>5000.3917919999985</v>
      </c>
      <c r="X1527">
        <v>6.0011111111111116E-3</v>
      </c>
    </row>
    <row r="1528" spans="3:24">
      <c r="C1528">
        <v>2016</v>
      </c>
      <c r="D1528">
        <v>502</v>
      </c>
      <c r="E1528" s="321">
        <v>3</v>
      </c>
      <c r="F1528" s="127">
        <v>13</v>
      </c>
      <c r="G1528" s="127">
        <v>81</v>
      </c>
      <c r="H1528" s="322">
        <v>0.538775</v>
      </c>
      <c r="I1528" s="9">
        <v>5325.0009120000004</v>
      </c>
      <c r="J1528">
        <f t="shared" si="80"/>
        <v>6.6515432098765434E-3</v>
      </c>
      <c r="K1528">
        <v>2.7179999351501465</v>
      </c>
      <c r="W1528" s="9">
        <v>5325.0009120000004</v>
      </c>
      <c r="X1528">
        <v>6.6515432098765434E-3</v>
      </c>
    </row>
    <row r="1529" spans="3:24">
      <c r="C1529">
        <v>2016</v>
      </c>
      <c r="D1529">
        <v>502</v>
      </c>
      <c r="E1529" s="321">
        <v>3</v>
      </c>
      <c r="F1529" s="127">
        <v>14</v>
      </c>
      <c r="G1529" s="127">
        <v>81</v>
      </c>
      <c r="H1529" s="322">
        <v>0.48239500000000002</v>
      </c>
      <c r="I1529" s="9">
        <v>4898.7750239999987</v>
      </c>
      <c r="J1529">
        <f t="shared" si="80"/>
        <v>5.9554938271604938E-3</v>
      </c>
      <c r="K1529">
        <v>2.4725940227508545</v>
      </c>
      <c r="W1529" s="9">
        <v>4898.7750239999987</v>
      </c>
      <c r="X1529">
        <v>5.9554938271604938E-3</v>
      </c>
    </row>
    <row r="1530" spans="3:24">
      <c r="C1530">
        <v>2016</v>
      </c>
      <c r="D1530">
        <v>502</v>
      </c>
      <c r="E1530" s="321">
        <v>4</v>
      </c>
      <c r="F1530" s="127">
        <v>1</v>
      </c>
      <c r="G1530" s="127">
        <v>81</v>
      </c>
      <c r="H1530" s="322">
        <v>0.38331500000000002</v>
      </c>
      <c r="I1530" s="9">
        <v>2248.2709919999993</v>
      </c>
      <c r="J1530">
        <f t="shared" si="80"/>
        <v>4.732283950617284E-3</v>
      </c>
      <c r="K1530">
        <v>2.1274874210357666</v>
      </c>
      <c r="W1530" s="9">
        <v>2248.2709919999993</v>
      </c>
      <c r="X1530">
        <v>4.732283950617284E-3</v>
      </c>
    </row>
    <row r="1531" spans="3:24">
      <c r="C1531">
        <v>2016</v>
      </c>
      <c r="D1531">
        <v>502</v>
      </c>
      <c r="E1531" s="321">
        <v>4</v>
      </c>
      <c r="F1531" s="127">
        <v>2</v>
      </c>
      <c r="G1531" s="127">
        <v>81</v>
      </c>
      <c r="H1531" s="322">
        <v>0.43449000000000004</v>
      </c>
      <c r="I1531" s="9">
        <v>2695.6670400000007</v>
      </c>
      <c r="J1531">
        <f t="shared" si="80"/>
        <v>5.3640740740740749E-3</v>
      </c>
      <c r="K1531">
        <v>2.0187234878540039</v>
      </c>
      <c r="W1531" s="9">
        <v>2695.6670400000007</v>
      </c>
      <c r="X1531">
        <v>5.3640740740740749E-3</v>
      </c>
    </row>
    <row r="1532" spans="3:24">
      <c r="C1532">
        <v>2016</v>
      </c>
      <c r="D1532">
        <v>502</v>
      </c>
      <c r="E1532" s="321">
        <v>4</v>
      </c>
      <c r="F1532" s="127">
        <v>3</v>
      </c>
      <c r="G1532" s="127">
        <v>81</v>
      </c>
      <c r="H1532" s="322">
        <v>0.41589500000000001</v>
      </c>
      <c r="I1532" s="9">
        <v>2852.3262240000008</v>
      </c>
      <c r="J1532">
        <f t="shared" si="80"/>
        <v>5.1345061728395062E-3</v>
      </c>
      <c r="K1532">
        <v>2.248833179473877</v>
      </c>
      <c r="W1532" s="9">
        <v>2852.3262240000008</v>
      </c>
      <c r="X1532">
        <v>5.1345061728395062E-3</v>
      </c>
    </row>
    <row r="1533" spans="3:24">
      <c r="C1533">
        <v>2016</v>
      </c>
      <c r="D1533">
        <v>502</v>
      </c>
      <c r="E1533" s="321">
        <v>4</v>
      </c>
      <c r="F1533" s="127">
        <v>4</v>
      </c>
      <c r="G1533" s="127">
        <v>81</v>
      </c>
      <c r="H1533" s="322">
        <v>0.50100499999999992</v>
      </c>
      <c r="I1533" s="9">
        <v>3549.5301599999998</v>
      </c>
      <c r="J1533">
        <f t="shared" si="80"/>
        <v>6.1852469135802463E-3</v>
      </c>
      <c r="K1533">
        <v>2.1969661712646484</v>
      </c>
      <c r="W1533" s="9">
        <v>3549.5301599999998</v>
      </c>
      <c r="X1533">
        <v>6.1852469135802463E-3</v>
      </c>
    </row>
    <row r="1534" spans="3:24">
      <c r="C1534">
        <v>2016</v>
      </c>
      <c r="D1534">
        <v>502</v>
      </c>
      <c r="E1534" s="321">
        <v>4</v>
      </c>
      <c r="F1534" s="127">
        <v>5</v>
      </c>
      <c r="G1534" s="127">
        <v>81</v>
      </c>
      <c r="H1534" s="322">
        <v>0.48193000000000003</v>
      </c>
      <c r="I1534" s="9">
        <v>4948.1720640000003</v>
      </c>
      <c r="J1534">
        <f t="shared" si="80"/>
        <v>5.9497530864197536E-3</v>
      </c>
      <c r="K1534">
        <v>2.4685065746307373</v>
      </c>
      <c r="W1534" s="9">
        <v>4948.1720640000003</v>
      </c>
      <c r="X1534">
        <v>5.9497530864197536E-3</v>
      </c>
    </row>
    <row r="1535" spans="3:24">
      <c r="C1535">
        <v>2016</v>
      </c>
      <c r="D1535">
        <v>502</v>
      </c>
      <c r="E1535" s="321">
        <v>4</v>
      </c>
      <c r="F1535" s="127">
        <v>6</v>
      </c>
      <c r="G1535" s="127">
        <v>81</v>
      </c>
      <c r="H1535" s="322">
        <v>0.53675000000000006</v>
      </c>
      <c r="I1535" s="9">
        <v>5272.7811839999986</v>
      </c>
      <c r="J1535">
        <f t="shared" si="80"/>
        <v>6.6265432098765436E-3</v>
      </c>
      <c r="K1535">
        <v>2.7621397972106934</v>
      </c>
      <c r="W1535" s="9">
        <v>5272.7811839999986</v>
      </c>
      <c r="X1535">
        <v>6.6265432098765436E-3</v>
      </c>
    </row>
    <row r="1536" spans="3:24">
      <c r="C1536">
        <v>2016</v>
      </c>
      <c r="D1536">
        <v>502</v>
      </c>
      <c r="E1536" s="321">
        <v>4</v>
      </c>
      <c r="F1536" s="127">
        <v>7</v>
      </c>
      <c r="G1536" s="127">
        <v>81</v>
      </c>
      <c r="H1536" s="322">
        <v>0.54245500000000002</v>
      </c>
      <c r="I1536" s="9">
        <v>5267.135808</v>
      </c>
      <c r="J1536">
        <f t="shared" si="80"/>
        <v>6.6969753086419757E-3</v>
      </c>
      <c r="K1536">
        <v>2.5299584865570068</v>
      </c>
      <c r="W1536" s="9">
        <v>5267.135808</v>
      </c>
      <c r="X1536">
        <v>6.6969753086419757E-3</v>
      </c>
    </row>
    <row r="1537" spans="3:24">
      <c r="C1537">
        <v>2016</v>
      </c>
      <c r="D1537">
        <v>502</v>
      </c>
      <c r="E1537" s="321">
        <v>4</v>
      </c>
      <c r="F1537" s="127">
        <v>8</v>
      </c>
      <c r="G1537" s="127">
        <v>81</v>
      </c>
      <c r="H1537" s="322">
        <v>0.41591500000000003</v>
      </c>
      <c r="I1537" s="9">
        <v>4126.7698559999999</v>
      </c>
      <c r="J1537">
        <f t="shared" si="80"/>
        <v>5.1347530864197539E-3</v>
      </c>
      <c r="K1537">
        <v>2.2140407562255859</v>
      </c>
      <c r="W1537" s="9">
        <v>4126.7698559999999</v>
      </c>
      <c r="X1537">
        <v>5.1347530864197539E-3</v>
      </c>
    </row>
    <row r="1538" spans="3:24">
      <c r="C1538">
        <v>2016</v>
      </c>
      <c r="D1538">
        <v>502</v>
      </c>
      <c r="E1538" s="321">
        <v>4</v>
      </c>
      <c r="F1538" s="127">
        <v>9</v>
      </c>
      <c r="G1538" s="127">
        <v>81</v>
      </c>
      <c r="H1538" s="322">
        <v>0.44612499999999999</v>
      </c>
      <c r="I1538" s="9">
        <v>4698.364176</v>
      </c>
      <c r="J1538">
        <f t="shared" si="80"/>
        <v>5.507716049382716E-3</v>
      </c>
      <c r="K1538">
        <v>2.2919292449951172</v>
      </c>
      <c r="W1538" s="9">
        <v>4698.364176</v>
      </c>
      <c r="X1538">
        <v>5.507716049382716E-3</v>
      </c>
    </row>
    <row r="1539" spans="3:24">
      <c r="C1539">
        <v>2016</v>
      </c>
      <c r="D1539">
        <v>502</v>
      </c>
      <c r="E1539" s="321">
        <v>4</v>
      </c>
      <c r="F1539" s="127">
        <v>10</v>
      </c>
      <c r="G1539" s="127">
        <v>81</v>
      </c>
      <c r="H1539" s="322">
        <v>0.49754999999999999</v>
      </c>
      <c r="I1539" s="9">
        <v>5175.3984480000008</v>
      </c>
      <c r="J1539">
        <f t="shared" si="80"/>
        <v>6.1425925925925927E-3</v>
      </c>
      <c r="K1539">
        <v>2.6328940391540527</v>
      </c>
      <c r="W1539" s="9">
        <v>5175.3984480000008</v>
      </c>
      <c r="X1539">
        <v>6.1425925925925927E-3</v>
      </c>
    </row>
    <row r="1540" spans="3:24">
      <c r="C1540">
        <v>2016</v>
      </c>
      <c r="D1540">
        <v>502</v>
      </c>
      <c r="E1540" s="321">
        <v>4</v>
      </c>
      <c r="F1540" s="127">
        <v>11</v>
      </c>
      <c r="G1540" s="127">
        <v>81</v>
      </c>
      <c r="H1540" s="322">
        <v>0.48286000000000001</v>
      </c>
      <c r="I1540" s="9">
        <v>4222.7412480000003</v>
      </c>
      <c r="J1540">
        <f t="shared" si="80"/>
        <v>5.9612345679012349E-3</v>
      </c>
      <c r="K1540">
        <v>2.4006681442260742</v>
      </c>
      <c r="W1540" s="9">
        <v>4222.7412480000003</v>
      </c>
      <c r="X1540">
        <v>5.9612345679012349E-3</v>
      </c>
    </row>
    <row r="1541" spans="3:24">
      <c r="C1541">
        <v>2016</v>
      </c>
      <c r="D1541">
        <v>502</v>
      </c>
      <c r="E1541" s="321">
        <v>4</v>
      </c>
      <c r="F1541" s="127">
        <v>12</v>
      </c>
      <c r="G1541" s="127">
        <v>81</v>
      </c>
      <c r="H1541" s="322">
        <v>0.48774499999999998</v>
      </c>
      <c r="I1541" s="9">
        <v>5381.4546720000008</v>
      </c>
      <c r="J1541">
        <f t="shared" si="80"/>
        <v>6.0215432098765431E-3</v>
      </c>
      <c r="K1541">
        <v>2.6083133220672607</v>
      </c>
      <c r="W1541" s="9">
        <v>5381.4546720000008</v>
      </c>
      <c r="X1541">
        <v>6.0215432098765431E-3</v>
      </c>
    </row>
    <row r="1542" spans="3:24">
      <c r="C1542">
        <v>2016</v>
      </c>
      <c r="D1542">
        <v>502</v>
      </c>
      <c r="E1542" s="321">
        <v>4</v>
      </c>
      <c r="F1542" s="127">
        <v>13</v>
      </c>
      <c r="G1542" s="127">
        <v>81</v>
      </c>
      <c r="H1542" s="322">
        <v>0.59123499999999996</v>
      </c>
      <c r="I1542" s="9">
        <v>5377.2206400000005</v>
      </c>
      <c r="J1542">
        <f t="shared" si="80"/>
        <v>7.2991975308641967E-3</v>
      </c>
      <c r="K1542">
        <v>2.4873178005218506</v>
      </c>
      <c r="W1542" s="9">
        <v>5377.2206400000005</v>
      </c>
      <c r="X1542">
        <v>7.2991975308641967E-3</v>
      </c>
    </row>
    <row r="1543" spans="3:24">
      <c r="C1543">
        <v>2016</v>
      </c>
      <c r="D1543">
        <v>502</v>
      </c>
      <c r="E1543" s="321">
        <v>4</v>
      </c>
      <c r="F1543" s="127">
        <v>14</v>
      </c>
      <c r="G1543" s="127">
        <v>81</v>
      </c>
      <c r="H1543" s="322">
        <v>0.47736000000000001</v>
      </c>
      <c r="I1543" s="9">
        <v>5007.4485119999999</v>
      </c>
      <c r="J1543">
        <f t="shared" si="80"/>
        <v>5.8933333333333338E-3</v>
      </c>
      <c r="K1543">
        <v>2.4550673961639404</v>
      </c>
      <c r="W1543" s="9">
        <v>5007.4485119999999</v>
      </c>
      <c r="X1543">
        <v>5.8933333333333338E-3</v>
      </c>
    </row>
    <row r="1544" spans="3:24">
      <c r="C1544">
        <v>2016</v>
      </c>
      <c r="D1544">
        <v>502</v>
      </c>
      <c r="E1544" s="321">
        <v>1</v>
      </c>
      <c r="F1544" s="127">
        <v>1</v>
      </c>
      <c r="G1544" s="127">
        <v>87</v>
      </c>
      <c r="H1544" s="322">
        <v>0.36346000000000001</v>
      </c>
      <c r="I1544" s="9">
        <v>2142.4201919999996</v>
      </c>
      <c r="J1544">
        <f t="shared" si="80"/>
        <v>4.1777011494252871E-3</v>
      </c>
      <c r="K1544">
        <v>1.9703879356384277</v>
      </c>
      <c r="W1544" s="9">
        <v>2142.4201919999996</v>
      </c>
      <c r="X1544">
        <v>4.1777011494252871E-3</v>
      </c>
    </row>
    <row r="1545" spans="3:24">
      <c r="C1545">
        <v>2016</v>
      </c>
      <c r="D1545">
        <v>502</v>
      </c>
      <c r="E1545" s="321">
        <v>1</v>
      </c>
      <c r="F1545" s="127">
        <v>2</v>
      </c>
      <c r="G1545" s="127">
        <v>87</v>
      </c>
      <c r="H1545" s="322">
        <v>0.21678</v>
      </c>
      <c r="I1545" s="9">
        <v>772.00516800000003</v>
      </c>
      <c r="J1545">
        <f t="shared" si="80"/>
        <v>2.4917241379310345E-3</v>
      </c>
      <c r="K1545">
        <v>1.9146268367767334</v>
      </c>
      <c r="W1545" s="9">
        <v>772.00516800000003</v>
      </c>
      <c r="X1545">
        <v>2.4917241379310345E-3</v>
      </c>
    </row>
    <row r="1546" spans="3:24">
      <c r="C1546">
        <v>2016</v>
      </c>
      <c r="D1546">
        <v>502</v>
      </c>
      <c r="E1546" s="321">
        <v>1</v>
      </c>
      <c r="F1546" s="127">
        <v>3</v>
      </c>
      <c r="G1546" s="127">
        <v>87</v>
      </c>
      <c r="H1546" s="322">
        <v>0.43865999999999999</v>
      </c>
      <c r="I1546" s="9">
        <v>3285.6088319999994</v>
      </c>
      <c r="J1546">
        <f t="shared" si="80"/>
        <v>5.0420689655172411E-3</v>
      </c>
      <c r="K1546">
        <v>1.8519691228866577</v>
      </c>
      <c r="W1546" s="9">
        <v>3285.6088319999994</v>
      </c>
      <c r="X1546">
        <v>5.0420689655172411E-3</v>
      </c>
    </row>
    <row r="1547" spans="3:24">
      <c r="C1547">
        <v>2016</v>
      </c>
      <c r="D1547">
        <v>502</v>
      </c>
      <c r="E1547" s="321">
        <v>1</v>
      </c>
      <c r="F1547" s="127">
        <v>4</v>
      </c>
      <c r="G1547" s="127">
        <v>87</v>
      </c>
      <c r="H1547" s="322">
        <v>0.44809333333333329</v>
      </c>
      <c r="I1547" s="9">
        <v>2850.9148799999994</v>
      </c>
      <c r="J1547">
        <f t="shared" si="80"/>
        <v>5.1504980842911876E-3</v>
      </c>
      <c r="K1547">
        <v>1.821092963218689</v>
      </c>
      <c r="W1547" s="9">
        <v>2850.9148799999994</v>
      </c>
      <c r="X1547">
        <v>5.1504980842911876E-3</v>
      </c>
    </row>
    <row r="1548" spans="3:24">
      <c r="C1548">
        <v>2016</v>
      </c>
      <c r="D1548">
        <v>502</v>
      </c>
      <c r="E1548" s="321">
        <v>1</v>
      </c>
      <c r="F1548" s="127">
        <v>5</v>
      </c>
      <c r="G1548" s="127">
        <v>87</v>
      </c>
      <c r="H1548" s="322">
        <v>0.51515500000000003</v>
      </c>
      <c r="I1548" s="9">
        <v>4684.250736</v>
      </c>
      <c r="J1548">
        <f t="shared" si="80"/>
        <v>5.9213218390804599E-3</v>
      </c>
      <c r="K1548">
        <v>1.9638280868530273</v>
      </c>
      <c r="W1548" s="9">
        <v>4684.250736</v>
      </c>
      <c r="X1548">
        <v>5.9213218390804599E-3</v>
      </c>
    </row>
    <row r="1549" spans="3:24">
      <c r="C1549">
        <v>2016</v>
      </c>
      <c r="D1549">
        <v>502</v>
      </c>
      <c r="E1549" s="321">
        <v>1</v>
      </c>
      <c r="F1549" s="127">
        <v>6</v>
      </c>
      <c r="G1549" s="127">
        <v>87</v>
      </c>
      <c r="H1549" s="322">
        <v>0.50997999999999999</v>
      </c>
      <c r="I1549" s="9">
        <v>4641.9104160000006</v>
      </c>
      <c r="J1549">
        <f t="shared" si="80"/>
        <v>5.8618390804597697E-3</v>
      </c>
      <c r="K1549">
        <v>2.2099466323852539</v>
      </c>
      <c r="W1549" s="9">
        <v>4641.9104160000006</v>
      </c>
      <c r="X1549">
        <v>5.8618390804597697E-3</v>
      </c>
    </row>
    <row r="1550" spans="3:24">
      <c r="C1550">
        <v>2016</v>
      </c>
      <c r="D1550">
        <v>502</v>
      </c>
      <c r="E1550" s="321">
        <v>1</v>
      </c>
      <c r="F1550" s="127">
        <v>7</v>
      </c>
      <c r="G1550" s="127">
        <v>87</v>
      </c>
      <c r="H1550" s="322">
        <v>0.54278999999999999</v>
      </c>
      <c r="I1550" s="9">
        <v>5315.1215040000006</v>
      </c>
      <c r="J1550">
        <f t="shared" si="80"/>
        <v>6.238965517241379E-3</v>
      </c>
      <c r="K1550">
        <v>2.6728212833404541</v>
      </c>
      <c r="W1550" s="9">
        <v>5315.1215040000006</v>
      </c>
      <c r="X1550">
        <v>6.238965517241379E-3</v>
      </c>
    </row>
    <row r="1551" spans="3:24">
      <c r="C1551">
        <v>2016</v>
      </c>
      <c r="D1551">
        <v>502</v>
      </c>
      <c r="E1551" s="321">
        <v>1</v>
      </c>
      <c r="F1551" s="127">
        <v>8</v>
      </c>
      <c r="G1551" s="127">
        <v>87</v>
      </c>
      <c r="H1551" s="322">
        <v>0.36801</v>
      </c>
      <c r="I1551" s="9">
        <v>2646.2700000000004</v>
      </c>
      <c r="J1551">
        <f t="shared" si="80"/>
        <v>4.2300000000000003E-3</v>
      </c>
      <c r="K1551">
        <v>2.5467772483825684</v>
      </c>
      <c r="W1551" s="9">
        <v>2646.2700000000004</v>
      </c>
      <c r="X1551">
        <v>4.2300000000000003E-3</v>
      </c>
    </row>
    <row r="1552" spans="3:24">
      <c r="C1552">
        <v>2016</v>
      </c>
      <c r="D1552">
        <v>502</v>
      </c>
      <c r="E1552" s="321">
        <v>1</v>
      </c>
      <c r="F1552" s="127">
        <v>9</v>
      </c>
      <c r="G1552" s="127">
        <v>87</v>
      </c>
      <c r="H1552" s="322">
        <v>0.48070999999999997</v>
      </c>
      <c r="I1552" s="9">
        <v>4358.2302719999998</v>
      </c>
      <c r="J1552">
        <f t="shared" si="80"/>
        <v>5.5254022988505741E-3</v>
      </c>
      <c r="K1552">
        <v>2.2185816764831543</v>
      </c>
      <c r="W1552" s="9">
        <v>4358.2302719999998</v>
      </c>
      <c r="X1552">
        <v>5.5254022988505741E-3</v>
      </c>
    </row>
    <row r="1553" spans="3:24">
      <c r="C1553">
        <v>2016</v>
      </c>
      <c r="D1553">
        <v>502</v>
      </c>
      <c r="E1553" s="321">
        <v>1</v>
      </c>
      <c r="F1553" s="127">
        <v>10</v>
      </c>
      <c r="G1553" s="127">
        <v>87</v>
      </c>
      <c r="H1553" s="322">
        <v>0.49217</v>
      </c>
      <c r="I1553" s="9">
        <v>4259.4361920000001</v>
      </c>
      <c r="J1553">
        <f t="shared" si="80"/>
        <v>5.6571264367816093E-3</v>
      </c>
      <c r="K1553">
        <v>2.1574103832244873</v>
      </c>
      <c r="W1553" s="9">
        <v>4259.4361920000001</v>
      </c>
      <c r="X1553">
        <v>5.6571264367816093E-3</v>
      </c>
    </row>
    <row r="1554" spans="3:24">
      <c r="C1554">
        <v>2016</v>
      </c>
      <c r="D1554">
        <v>502</v>
      </c>
      <c r="E1554" s="321">
        <v>1</v>
      </c>
      <c r="F1554" s="127">
        <v>11</v>
      </c>
      <c r="G1554" s="127">
        <v>87</v>
      </c>
      <c r="H1554" s="322">
        <v>0.49983999999999995</v>
      </c>
      <c r="I1554" s="9">
        <v>5277.0152160000007</v>
      </c>
      <c r="J1554">
        <f t="shared" si="80"/>
        <v>5.7452873563218383E-3</v>
      </c>
      <c r="K1554">
        <v>2.6758465766906738</v>
      </c>
      <c r="W1554" s="9">
        <v>5277.0152160000007</v>
      </c>
      <c r="X1554">
        <v>5.7452873563218383E-3</v>
      </c>
    </row>
    <row r="1555" spans="3:24">
      <c r="C1555">
        <v>2016</v>
      </c>
      <c r="D1555">
        <v>502</v>
      </c>
      <c r="E1555" s="321">
        <v>1</v>
      </c>
      <c r="F1555" s="127">
        <v>12</v>
      </c>
      <c r="G1555" s="127">
        <v>87</v>
      </c>
      <c r="H1555" s="322">
        <v>0.51472499999999999</v>
      </c>
      <c r="I1555" s="9">
        <v>5247.3769919999995</v>
      </c>
      <c r="J1555">
        <f t="shared" si="80"/>
        <v>5.9163793103448273E-3</v>
      </c>
      <c r="K1555">
        <v>2.6636064052581787</v>
      </c>
      <c r="W1555" s="9">
        <v>5247.3769919999995</v>
      </c>
      <c r="X1555">
        <v>5.9163793103448273E-3</v>
      </c>
    </row>
    <row r="1556" spans="3:24">
      <c r="C1556">
        <v>2016</v>
      </c>
      <c r="D1556">
        <v>502</v>
      </c>
      <c r="E1556" s="321">
        <v>1</v>
      </c>
      <c r="F1556" s="127">
        <v>13</v>
      </c>
      <c r="G1556" s="127">
        <v>87</v>
      </c>
      <c r="H1556" s="322">
        <v>0.56163000000000007</v>
      </c>
      <c r="I1556" s="9">
        <v>5384.2773599999982</v>
      </c>
      <c r="J1556">
        <f t="shared" si="80"/>
        <v>6.4555172413793115E-3</v>
      </c>
      <c r="K1556" t="s">
        <v>17</v>
      </c>
      <c r="W1556" s="9">
        <v>5384.2773599999982</v>
      </c>
      <c r="X1556">
        <v>6.4555172413793115E-3</v>
      </c>
    </row>
    <row r="1557" spans="3:24">
      <c r="C1557">
        <v>2016</v>
      </c>
      <c r="D1557">
        <v>502</v>
      </c>
      <c r="E1557" s="321">
        <v>1</v>
      </c>
      <c r="F1557" s="127">
        <v>14</v>
      </c>
      <c r="G1557" s="127">
        <v>87</v>
      </c>
      <c r="H1557" s="322">
        <v>0.49917500000000004</v>
      </c>
      <c r="I1557" s="9">
        <v>4307.4218880000008</v>
      </c>
      <c r="J1557">
        <f t="shared" si="80"/>
        <v>5.7376436781609195E-3</v>
      </c>
      <c r="K1557">
        <v>2.1257412433624268</v>
      </c>
      <c r="W1557" s="9">
        <v>4307.4218880000008</v>
      </c>
      <c r="X1557">
        <v>5.7376436781609195E-3</v>
      </c>
    </row>
    <row r="1558" spans="3:24">
      <c r="C1558">
        <v>2016</v>
      </c>
      <c r="D1558">
        <v>502</v>
      </c>
      <c r="E1558" s="321">
        <v>2</v>
      </c>
      <c r="F1558" s="127">
        <v>1</v>
      </c>
      <c r="G1558" s="127">
        <v>87</v>
      </c>
      <c r="H1558" s="322">
        <v>0.333895</v>
      </c>
      <c r="I1558" s="9">
        <v>1589.173344</v>
      </c>
      <c r="J1558">
        <f t="shared" si="80"/>
        <v>3.8378735632183907E-3</v>
      </c>
      <c r="K1558">
        <v>1.8945884704589844</v>
      </c>
      <c r="W1558" s="9">
        <v>1589.173344</v>
      </c>
      <c r="X1558">
        <v>3.8378735632183907E-3</v>
      </c>
    </row>
    <row r="1559" spans="3:24">
      <c r="C1559">
        <v>2016</v>
      </c>
      <c r="D1559">
        <v>502</v>
      </c>
      <c r="E1559" s="321">
        <v>2</v>
      </c>
      <c r="F1559" s="127">
        <v>2</v>
      </c>
      <c r="G1559" s="127">
        <v>87</v>
      </c>
      <c r="H1559" s="322">
        <v>0.37806499999999998</v>
      </c>
      <c r="I1559" s="9">
        <v>1563.7691520000001</v>
      </c>
      <c r="J1559">
        <f t="shared" si="80"/>
        <v>4.3455747126436781E-3</v>
      </c>
      <c r="K1559">
        <v>1.7768585681915283</v>
      </c>
      <c r="W1559" s="9">
        <v>1563.7691520000001</v>
      </c>
      <c r="X1559">
        <v>4.3455747126436781E-3</v>
      </c>
    </row>
    <row r="1560" spans="3:24">
      <c r="C1560">
        <v>2016</v>
      </c>
      <c r="D1560">
        <v>502</v>
      </c>
      <c r="E1560" s="321">
        <v>2</v>
      </c>
      <c r="F1560" s="127">
        <v>3</v>
      </c>
      <c r="G1560" s="127">
        <v>87</v>
      </c>
      <c r="H1560" s="322">
        <v>0.41566999999999998</v>
      </c>
      <c r="I1560" s="9">
        <v>2745.0640800000001</v>
      </c>
      <c r="J1560">
        <f t="shared" si="80"/>
        <v>4.7778160919540232E-3</v>
      </c>
      <c r="K1560">
        <v>1.8751169443130493</v>
      </c>
      <c r="W1560" s="9">
        <v>2745.0640800000001</v>
      </c>
      <c r="X1560">
        <v>4.7778160919540232E-3</v>
      </c>
    </row>
    <row r="1561" spans="3:24">
      <c r="C1561">
        <v>2016</v>
      </c>
      <c r="D1561">
        <v>502</v>
      </c>
      <c r="E1561" s="321">
        <v>2</v>
      </c>
      <c r="F1561" s="127">
        <v>4</v>
      </c>
      <c r="G1561" s="127">
        <v>87</v>
      </c>
      <c r="H1561" s="322">
        <v>0.52669999999999995</v>
      </c>
      <c r="I1561" s="9">
        <v>2431.7457119999999</v>
      </c>
      <c r="J1561">
        <f t="shared" si="80"/>
        <v>6.0540229885057469E-3</v>
      </c>
      <c r="K1561">
        <v>2.3964643478393555</v>
      </c>
      <c r="W1561" s="9">
        <v>2431.7457119999999</v>
      </c>
      <c r="X1561">
        <v>6.0540229885057469E-3</v>
      </c>
    </row>
    <row r="1562" spans="3:24">
      <c r="C1562">
        <v>2016</v>
      </c>
      <c r="D1562">
        <v>502</v>
      </c>
      <c r="E1562" s="321">
        <v>2</v>
      </c>
      <c r="F1562" s="127">
        <v>5</v>
      </c>
      <c r="G1562" s="127">
        <v>87</v>
      </c>
      <c r="H1562" s="322">
        <v>0.489035</v>
      </c>
      <c r="I1562" s="9">
        <v>3240.4458240000013</v>
      </c>
      <c r="J1562">
        <f t="shared" si="80"/>
        <v>5.6210919540229881E-3</v>
      </c>
      <c r="K1562">
        <v>1.8725122213363647</v>
      </c>
      <c r="W1562" s="9">
        <v>3240.4458240000013</v>
      </c>
      <c r="X1562">
        <v>5.6210919540229881E-3</v>
      </c>
    </row>
    <row r="1563" spans="3:24">
      <c r="C1563">
        <v>2016</v>
      </c>
      <c r="D1563">
        <v>502</v>
      </c>
      <c r="E1563" s="321">
        <v>2</v>
      </c>
      <c r="F1563" s="127">
        <v>6</v>
      </c>
      <c r="G1563" s="127">
        <v>87</v>
      </c>
      <c r="H1563" s="322">
        <v>0.41744500000000001</v>
      </c>
      <c r="I1563" s="9">
        <v>5521.1777279999988</v>
      </c>
      <c r="J1563">
        <f t="shared" si="80"/>
        <v>4.7982183908045978E-3</v>
      </c>
      <c r="K1563">
        <v>2.2884190082550049</v>
      </c>
      <c r="W1563" s="9">
        <v>5521.1777279999988</v>
      </c>
      <c r="X1563">
        <v>4.7982183908045978E-3</v>
      </c>
    </row>
    <row r="1564" spans="3:24">
      <c r="C1564">
        <v>2016</v>
      </c>
      <c r="D1564">
        <v>502</v>
      </c>
      <c r="E1564" s="321">
        <v>2</v>
      </c>
      <c r="F1564" s="127">
        <v>7</v>
      </c>
      <c r="G1564" s="127">
        <v>87</v>
      </c>
      <c r="H1564" s="322">
        <v>0.47064499999999998</v>
      </c>
      <c r="I1564" s="9">
        <v>5483.0714400000006</v>
      </c>
      <c r="J1564">
        <f t="shared" si="80"/>
        <v>5.4097126436781608E-3</v>
      </c>
      <c r="K1564">
        <v>2.7278752326965332</v>
      </c>
      <c r="W1564" s="9">
        <v>5483.0714400000006</v>
      </c>
      <c r="X1564">
        <v>5.4097126436781608E-3</v>
      </c>
    </row>
    <row r="1565" spans="3:24">
      <c r="C1565">
        <v>2016</v>
      </c>
      <c r="D1565">
        <v>502</v>
      </c>
      <c r="E1565" s="321">
        <v>2</v>
      </c>
      <c r="F1565" s="127">
        <v>8</v>
      </c>
      <c r="G1565" s="127">
        <v>87</v>
      </c>
      <c r="H1565" s="322">
        <v>0.39294000000000001</v>
      </c>
      <c r="I1565" s="9">
        <v>3322.3037759999997</v>
      </c>
      <c r="J1565">
        <f t="shared" si="80"/>
        <v>4.5165517241379308E-3</v>
      </c>
      <c r="K1565">
        <v>2.210676908493042</v>
      </c>
      <c r="W1565" s="9">
        <v>3322.3037759999997</v>
      </c>
      <c r="X1565">
        <v>4.5165517241379308E-3</v>
      </c>
    </row>
    <row r="1566" spans="3:24">
      <c r="C1566">
        <v>2016</v>
      </c>
      <c r="D1566">
        <v>502</v>
      </c>
      <c r="E1566" s="321">
        <v>2</v>
      </c>
      <c r="F1566" s="127">
        <v>9</v>
      </c>
      <c r="G1566" s="127">
        <v>87</v>
      </c>
      <c r="H1566" s="322">
        <v>0.45718999999999999</v>
      </c>
      <c r="I1566" s="9">
        <v>5233.2635519999994</v>
      </c>
      <c r="J1566">
        <f t="shared" si="80"/>
        <v>5.2550574712643674E-3</v>
      </c>
      <c r="K1566">
        <v>2.2187459468841553</v>
      </c>
      <c r="W1566" s="9">
        <v>5233.2635519999994</v>
      </c>
      <c r="X1566">
        <v>5.2550574712643674E-3</v>
      </c>
    </row>
    <row r="1567" spans="3:24">
      <c r="C1567">
        <v>2016</v>
      </c>
      <c r="D1567">
        <v>502</v>
      </c>
      <c r="E1567" s="321">
        <v>2</v>
      </c>
      <c r="F1567" s="127">
        <v>10</v>
      </c>
      <c r="G1567" s="127">
        <v>87</v>
      </c>
      <c r="H1567" s="322">
        <v>0.49514000000000002</v>
      </c>
      <c r="I1567" s="9">
        <v>5202.2139839999982</v>
      </c>
      <c r="J1567">
        <f t="shared" si="80"/>
        <v>5.6912643678160924E-3</v>
      </c>
      <c r="K1567">
        <v>2.2094707489013672</v>
      </c>
      <c r="W1567" s="9">
        <v>5202.2139839999982</v>
      </c>
      <c r="X1567">
        <v>5.6912643678160924E-3</v>
      </c>
    </row>
    <row r="1568" spans="3:24">
      <c r="C1568">
        <v>2016</v>
      </c>
      <c r="D1568">
        <v>502</v>
      </c>
      <c r="E1568" s="321">
        <v>2</v>
      </c>
      <c r="F1568" s="127">
        <v>11</v>
      </c>
      <c r="G1568" s="127">
        <v>87</v>
      </c>
      <c r="H1568" s="322">
        <v>0.47114</v>
      </c>
      <c r="I1568" s="9">
        <v>4966.5195360000007</v>
      </c>
      <c r="J1568">
        <f t="shared" si="80"/>
        <v>5.4154022988505751E-3</v>
      </c>
      <c r="K1568">
        <v>2.3096871376037598</v>
      </c>
      <c r="W1568" s="9">
        <v>4966.5195360000007</v>
      </c>
      <c r="X1568">
        <v>5.4154022988505751E-3</v>
      </c>
    </row>
    <row r="1569" spans="3:24">
      <c r="C1569">
        <v>2016</v>
      </c>
      <c r="D1569">
        <v>502</v>
      </c>
      <c r="E1569" s="321">
        <v>2</v>
      </c>
      <c r="F1569" s="127">
        <v>12</v>
      </c>
      <c r="G1569" s="127">
        <v>87</v>
      </c>
      <c r="H1569" s="322">
        <v>0.49861500000000003</v>
      </c>
      <c r="I1569" s="9">
        <v>5260.0790880000004</v>
      </c>
      <c r="J1569">
        <f t="shared" si="80"/>
        <v>5.7312068965517243E-3</v>
      </c>
      <c r="K1569">
        <v>2.4047732353210449</v>
      </c>
      <c r="W1569" s="9">
        <v>5260.0790880000004</v>
      </c>
      <c r="X1569">
        <v>5.7312068965517243E-3</v>
      </c>
    </row>
    <row r="1570" spans="3:24">
      <c r="C1570">
        <v>2016</v>
      </c>
      <c r="D1570">
        <v>502</v>
      </c>
      <c r="E1570" s="321">
        <v>2</v>
      </c>
      <c r="F1570" s="127">
        <v>13</v>
      </c>
      <c r="G1570" s="127">
        <v>87</v>
      </c>
      <c r="H1570" s="322">
        <v>0.60431000000000001</v>
      </c>
      <c r="I1570" s="9">
        <v>5629.851216</v>
      </c>
      <c r="J1570">
        <f t="shared" si="80"/>
        <v>6.9460919540229888E-3</v>
      </c>
      <c r="K1570">
        <v>2.7419147491455078</v>
      </c>
      <c r="W1570" s="9">
        <v>5629.851216</v>
      </c>
      <c r="X1570">
        <v>6.9460919540229888E-3</v>
      </c>
    </row>
    <row r="1571" spans="3:24">
      <c r="C1571">
        <v>2016</v>
      </c>
      <c r="D1571">
        <v>502</v>
      </c>
      <c r="E1571" s="321">
        <v>2</v>
      </c>
      <c r="F1571" s="127">
        <v>14</v>
      </c>
      <c r="G1571" s="127">
        <v>87</v>
      </c>
      <c r="H1571" s="322">
        <v>0.43379999999999996</v>
      </c>
      <c r="I1571" s="9">
        <v>5569.1634239999994</v>
      </c>
      <c r="J1571">
        <f t="shared" si="80"/>
        <v>4.9862068965517235E-3</v>
      </c>
      <c r="K1571">
        <v>2.243032693862915</v>
      </c>
      <c r="W1571" s="9">
        <v>5569.1634239999994</v>
      </c>
      <c r="X1571">
        <v>4.9862068965517235E-3</v>
      </c>
    </row>
    <row r="1572" spans="3:24">
      <c r="C1572">
        <v>2016</v>
      </c>
      <c r="D1572">
        <v>502</v>
      </c>
      <c r="E1572" s="321">
        <v>3</v>
      </c>
      <c r="F1572" s="127">
        <v>1</v>
      </c>
      <c r="G1572" s="127">
        <v>87</v>
      </c>
      <c r="H1572" s="322">
        <v>0.37957000000000002</v>
      </c>
      <c r="I1572" s="9">
        <v>2273.6751839999997</v>
      </c>
      <c r="J1572">
        <f t="shared" si="80"/>
        <v>4.3628735632183909E-3</v>
      </c>
      <c r="K1572">
        <v>1.8384608030319214</v>
      </c>
      <c r="W1572" s="9">
        <v>2273.6751839999997</v>
      </c>
      <c r="X1572">
        <v>4.3628735632183909E-3</v>
      </c>
    </row>
    <row r="1573" spans="3:24">
      <c r="C1573">
        <v>2016</v>
      </c>
      <c r="D1573">
        <v>502</v>
      </c>
      <c r="E1573" s="321">
        <v>3</v>
      </c>
      <c r="F1573" s="127">
        <v>2</v>
      </c>
      <c r="G1573" s="127">
        <v>87</v>
      </c>
      <c r="H1573" s="322">
        <v>0.44398499999999996</v>
      </c>
      <c r="I1573" s="9">
        <v>2721.0712320000002</v>
      </c>
      <c r="J1573">
        <f t="shared" si="80"/>
        <v>5.1032758620689648E-3</v>
      </c>
      <c r="K1573">
        <v>1.8395529985427856</v>
      </c>
      <c r="W1573" s="9">
        <v>2721.0712320000002</v>
      </c>
      <c r="X1573">
        <v>5.1032758620689648E-3</v>
      </c>
    </row>
    <row r="1574" spans="3:24">
      <c r="C1574">
        <v>2016</v>
      </c>
      <c r="D1574">
        <v>502</v>
      </c>
      <c r="E1574" s="321">
        <v>3</v>
      </c>
      <c r="F1574" s="127">
        <v>3</v>
      </c>
      <c r="G1574" s="127">
        <v>87</v>
      </c>
      <c r="H1574" s="322">
        <v>0.46942</v>
      </c>
      <c r="I1574" s="9">
        <v>3908.0115360000004</v>
      </c>
      <c r="J1574">
        <f t="shared" si="80"/>
        <v>5.3956321839080459E-3</v>
      </c>
      <c r="K1574">
        <v>1.9332047700881958</v>
      </c>
      <c r="W1574" s="9">
        <v>3908.0115360000004</v>
      </c>
      <c r="X1574">
        <v>5.3956321839080459E-3</v>
      </c>
    </row>
    <row r="1575" spans="3:24">
      <c r="C1575">
        <v>2016</v>
      </c>
      <c r="D1575">
        <v>502</v>
      </c>
      <c r="E1575" s="321">
        <v>3</v>
      </c>
      <c r="F1575" s="127">
        <v>4</v>
      </c>
      <c r="G1575" s="127">
        <v>87</v>
      </c>
      <c r="H1575" s="322">
        <v>0.48589000000000004</v>
      </c>
      <c r="I1575" s="9">
        <v>4409.0386560000006</v>
      </c>
      <c r="J1575">
        <f t="shared" si="80"/>
        <v>5.5849425287356324E-3</v>
      </c>
      <c r="K1575">
        <v>1.9973645210266113</v>
      </c>
      <c r="W1575" s="9">
        <v>4409.0386560000006</v>
      </c>
      <c r="X1575">
        <v>5.5849425287356324E-3</v>
      </c>
    </row>
    <row r="1576" spans="3:24">
      <c r="C1576">
        <v>2016</v>
      </c>
      <c r="D1576">
        <v>502</v>
      </c>
      <c r="E1576" s="321">
        <v>3</v>
      </c>
      <c r="F1576" s="127">
        <v>5</v>
      </c>
      <c r="G1576" s="127">
        <v>87</v>
      </c>
      <c r="H1576" s="322">
        <v>0.55057</v>
      </c>
      <c r="I1576" s="9">
        <v>4811.2716960000007</v>
      </c>
      <c r="J1576">
        <f t="shared" si="80"/>
        <v>6.3283908045977015E-3</v>
      </c>
      <c r="K1576">
        <v>2.2845780849456787</v>
      </c>
      <c r="W1576" s="9">
        <v>4811.2716960000007</v>
      </c>
      <c r="X1576">
        <v>6.3283908045977015E-3</v>
      </c>
    </row>
    <row r="1577" spans="3:24">
      <c r="C1577">
        <v>2016</v>
      </c>
      <c r="D1577">
        <v>502</v>
      </c>
      <c r="E1577" s="321">
        <v>3</v>
      </c>
      <c r="F1577" s="127">
        <v>6</v>
      </c>
      <c r="G1577" s="127">
        <v>87</v>
      </c>
      <c r="H1577" s="322">
        <v>0.53259000000000001</v>
      </c>
      <c r="I1577" s="9">
        <v>5039.9094239999995</v>
      </c>
      <c r="J1577">
        <f t="shared" si="80"/>
        <v>6.1217241379310349E-3</v>
      </c>
      <c r="K1577">
        <v>2.5081124305725098</v>
      </c>
      <c r="W1577" s="9">
        <v>5039.9094239999995</v>
      </c>
      <c r="X1577">
        <v>6.1217241379310349E-3</v>
      </c>
    </row>
    <row r="1578" spans="3:24">
      <c r="C1578">
        <v>2016</v>
      </c>
      <c r="D1578">
        <v>502</v>
      </c>
      <c r="E1578" s="321">
        <v>3</v>
      </c>
      <c r="F1578" s="127">
        <v>7</v>
      </c>
      <c r="G1578" s="127">
        <v>87</v>
      </c>
      <c r="H1578" s="322">
        <v>0.54652499999999993</v>
      </c>
      <c r="I1578" s="9">
        <v>5387.1000480000002</v>
      </c>
      <c r="J1578">
        <f t="shared" si="80"/>
        <v>6.2818965517241372E-3</v>
      </c>
      <c r="K1578">
        <v>2.4342656135559082</v>
      </c>
      <c r="W1578" s="9">
        <v>5387.1000480000002</v>
      </c>
      <c r="X1578">
        <v>6.2818965517241372E-3</v>
      </c>
    </row>
    <row r="1579" spans="3:24">
      <c r="C1579">
        <v>2016</v>
      </c>
      <c r="D1579">
        <v>502</v>
      </c>
      <c r="E1579" s="321">
        <v>3</v>
      </c>
      <c r="F1579" s="127">
        <v>8</v>
      </c>
      <c r="G1579" s="127">
        <v>87</v>
      </c>
      <c r="H1579" s="322">
        <v>0.41558</v>
      </c>
      <c r="I1579" s="9">
        <v>4486.6625759999988</v>
      </c>
      <c r="J1579">
        <f t="shared" si="80"/>
        <v>4.7767816091954024E-3</v>
      </c>
      <c r="K1579">
        <v>2.2002105712890625</v>
      </c>
      <c r="W1579" s="9">
        <v>4486.6625759999988</v>
      </c>
      <c r="X1579">
        <v>4.7767816091954024E-3</v>
      </c>
    </row>
    <row r="1580" spans="3:24">
      <c r="C1580">
        <v>2016</v>
      </c>
      <c r="D1580">
        <v>502</v>
      </c>
      <c r="E1580" s="321">
        <v>3</v>
      </c>
      <c r="F1580" s="127">
        <v>9</v>
      </c>
      <c r="G1580" s="127">
        <v>87</v>
      </c>
      <c r="H1580" s="322">
        <v>0.53063499999999997</v>
      </c>
      <c r="I1580" s="9">
        <v>4980.6329759999999</v>
      </c>
      <c r="J1580">
        <f t="shared" si="80"/>
        <v>6.0992528735632177E-3</v>
      </c>
      <c r="K1580">
        <v>2.1215794086456299</v>
      </c>
      <c r="W1580" s="9">
        <v>4980.6329759999999</v>
      </c>
      <c r="X1580">
        <v>6.0992528735632177E-3</v>
      </c>
    </row>
    <row r="1581" spans="3:24">
      <c r="C1581">
        <v>2016</v>
      </c>
      <c r="D1581">
        <v>502</v>
      </c>
      <c r="E1581" s="321">
        <v>3</v>
      </c>
      <c r="F1581" s="127">
        <v>10</v>
      </c>
      <c r="G1581" s="127">
        <v>87</v>
      </c>
      <c r="H1581" s="322">
        <v>0.50747000000000009</v>
      </c>
      <c r="I1581" s="9">
        <v>4852.2006720000008</v>
      </c>
      <c r="J1581">
        <f t="shared" si="80"/>
        <v>5.8329885057471272E-3</v>
      </c>
      <c r="K1581">
        <v>2.18829345703125</v>
      </c>
      <c r="W1581" s="9">
        <v>4852.2006720000008</v>
      </c>
      <c r="X1581">
        <v>5.8329885057471272E-3</v>
      </c>
    </row>
    <row r="1582" spans="3:24">
      <c r="C1582">
        <v>2016</v>
      </c>
      <c r="D1582">
        <v>502</v>
      </c>
      <c r="E1582" s="321">
        <v>3</v>
      </c>
      <c r="F1582" s="127">
        <v>11</v>
      </c>
      <c r="G1582" s="127">
        <v>87</v>
      </c>
      <c r="H1582" s="322">
        <v>0.53027000000000002</v>
      </c>
      <c r="I1582" s="9">
        <v>5346.1710719999992</v>
      </c>
      <c r="J1582">
        <f t="shared" si="80"/>
        <v>6.0950574712643679E-3</v>
      </c>
      <c r="K1582">
        <v>2.466053469106555E-3</v>
      </c>
      <c r="W1582" s="9">
        <v>5346.1710719999992</v>
      </c>
      <c r="X1582">
        <v>6.0950574712643679E-3</v>
      </c>
    </row>
    <row r="1583" spans="3:24">
      <c r="C1583">
        <v>2016</v>
      </c>
      <c r="D1583">
        <v>502</v>
      </c>
      <c r="E1583" s="321">
        <v>3</v>
      </c>
      <c r="F1583" s="127">
        <v>12</v>
      </c>
      <c r="G1583" s="127">
        <v>87</v>
      </c>
      <c r="H1583" s="322">
        <v>0.54984500000000003</v>
      </c>
      <c r="I1583" s="9">
        <v>5000.3917919999985</v>
      </c>
      <c r="J1583">
        <f t="shared" si="80"/>
        <v>6.3200574712643683E-3</v>
      </c>
      <c r="K1583">
        <v>2.4702868461608887</v>
      </c>
      <c r="W1583" s="9">
        <v>5000.3917919999985</v>
      </c>
      <c r="X1583">
        <v>6.3200574712643683E-3</v>
      </c>
    </row>
    <row r="1584" spans="3:24">
      <c r="C1584">
        <v>2016</v>
      </c>
      <c r="D1584">
        <v>502</v>
      </c>
      <c r="E1584" s="321">
        <v>3</v>
      </c>
      <c r="F1584" s="127">
        <v>13</v>
      </c>
      <c r="G1584" s="127">
        <v>87</v>
      </c>
      <c r="H1584" s="322">
        <v>0.57396999999999998</v>
      </c>
      <c r="I1584" s="9">
        <v>5325.0009120000004</v>
      </c>
      <c r="J1584">
        <f t="shared" ref="J1584:J1647" si="81">H1584/G1584</f>
        <v>6.5973563218390801E-3</v>
      </c>
      <c r="K1584">
        <v>3.0354354381561279</v>
      </c>
      <c r="W1584" s="9">
        <v>5325.0009120000004</v>
      </c>
      <c r="X1584">
        <v>6.5973563218390801E-3</v>
      </c>
    </row>
    <row r="1585" spans="3:24">
      <c r="C1585">
        <v>2016</v>
      </c>
      <c r="D1585">
        <v>502</v>
      </c>
      <c r="E1585" s="321">
        <v>3</v>
      </c>
      <c r="F1585" s="127">
        <v>14</v>
      </c>
      <c r="G1585" s="127">
        <v>87</v>
      </c>
      <c r="H1585" s="322">
        <v>0.52879999999999994</v>
      </c>
      <c r="I1585" s="9">
        <v>4898.7750239999987</v>
      </c>
      <c r="J1585">
        <f t="shared" si="81"/>
        <v>6.0781609195402295E-3</v>
      </c>
      <c r="K1585">
        <v>2.0872418880462646</v>
      </c>
      <c r="W1585" s="9">
        <v>4898.7750239999987</v>
      </c>
      <c r="X1585">
        <v>6.0781609195402295E-3</v>
      </c>
    </row>
    <row r="1586" spans="3:24">
      <c r="C1586">
        <v>2016</v>
      </c>
      <c r="D1586">
        <v>502</v>
      </c>
      <c r="E1586" s="321">
        <v>4</v>
      </c>
      <c r="F1586" s="127">
        <v>1</v>
      </c>
      <c r="G1586" s="127">
        <v>87</v>
      </c>
      <c r="H1586" s="322">
        <v>0.38561999999999996</v>
      </c>
      <c r="I1586" s="9">
        <v>2248.2709919999993</v>
      </c>
      <c r="J1586">
        <f t="shared" si="81"/>
        <v>4.432413793103448E-3</v>
      </c>
      <c r="K1586">
        <v>1.9064465761184692</v>
      </c>
      <c r="W1586" s="9">
        <v>2248.2709919999993</v>
      </c>
      <c r="X1586">
        <v>4.432413793103448E-3</v>
      </c>
    </row>
    <row r="1587" spans="3:24">
      <c r="C1587">
        <v>2016</v>
      </c>
      <c r="D1587">
        <v>502</v>
      </c>
      <c r="E1587" s="321">
        <v>4</v>
      </c>
      <c r="F1587" s="127">
        <v>2</v>
      </c>
      <c r="G1587" s="127">
        <v>87</v>
      </c>
      <c r="H1587" s="322">
        <v>0.42055500000000001</v>
      </c>
      <c r="I1587" s="9">
        <v>2695.6670400000007</v>
      </c>
      <c r="J1587">
        <f t="shared" si="81"/>
        <v>4.833965517241379E-3</v>
      </c>
      <c r="K1587">
        <v>2.0777962207794189</v>
      </c>
      <c r="W1587" s="9">
        <v>2695.6670400000007</v>
      </c>
      <c r="X1587">
        <v>4.833965517241379E-3</v>
      </c>
    </row>
    <row r="1588" spans="3:24">
      <c r="C1588">
        <v>2016</v>
      </c>
      <c r="D1588">
        <v>502</v>
      </c>
      <c r="E1588" s="321">
        <v>4</v>
      </c>
      <c r="F1588" s="127">
        <v>3</v>
      </c>
      <c r="G1588" s="127">
        <v>87</v>
      </c>
      <c r="H1588" s="322">
        <v>0.42656499999999997</v>
      </c>
      <c r="I1588" s="9">
        <v>2852.3262240000008</v>
      </c>
      <c r="J1588">
        <f t="shared" si="81"/>
        <v>4.9030459770114942E-3</v>
      </c>
      <c r="K1588">
        <v>1.9055101871490479</v>
      </c>
      <c r="W1588" s="9">
        <v>2852.3262240000008</v>
      </c>
      <c r="X1588">
        <v>4.9030459770114942E-3</v>
      </c>
    </row>
    <row r="1589" spans="3:24">
      <c r="C1589">
        <v>2016</v>
      </c>
      <c r="D1589">
        <v>502</v>
      </c>
      <c r="E1589" s="321">
        <v>4</v>
      </c>
      <c r="F1589" s="127">
        <v>4</v>
      </c>
      <c r="G1589" s="127">
        <v>87</v>
      </c>
      <c r="H1589" s="322">
        <v>0.51468499999999995</v>
      </c>
      <c r="I1589" s="9">
        <v>3549.5301599999998</v>
      </c>
      <c r="J1589">
        <f t="shared" si="81"/>
        <v>5.9159195402298847E-3</v>
      </c>
      <c r="K1589">
        <v>2.2631800174713135</v>
      </c>
      <c r="W1589" s="9">
        <v>3549.5301599999998</v>
      </c>
      <c r="X1589">
        <v>5.9159195402298847E-3</v>
      </c>
    </row>
    <row r="1590" spans="3:24">
      <c r="C1590">
        <v>2016</v>
      </c>
      <c r="D1590">
        <v>502</v>
      </c>
      <c r="E1590" s="321">
        <v>4</v>
      </c>
      <c r="F1590" s="127">
        <v>5</v>
      </c>
      <c r="G1590" s="127">
        <v>87</v>
      </c>
      <c r="H1590" s="322">
        <v>0.49380499999999999</v>
      </c>
      <c r="I1590" s="9">
        <v>4948.1720640000003</v>
      </c>
      <c r="J1590">
        <f t="shared" si="81"/>
        <v>5.6759195402298849E-3</v>
      </c>
      <c r="K1590">
        <v>2.2155613899230957</v>
      </c>
      <c r="W1590" s="9">
        <v>4948.1720640000003</v>
      </c>
      <c r="X1590">
        <v>5.6759195402298849E-3</v>
      </c>
    </row>
    <row r="1591" spans="3:24">
      <c r="C1591">
        <v>2016</v>
      </c>
      <c r="D1591">
        <v>502</v>
      </c>
      <c r="E1591" s="321">
        <v>4</v>
      </c>
      <c r="F1591" s="127">
        <v>6</v>
      </c>
      <c r="G1591" s="127">
        <v>87</v>
      </c>
      <c r="H1591" s="322">
        <v>0.56183000000000005</v>
      </c>
      <c r="I1591" s="9">
        <v>5272.7811839999986</v>
      </c>
      <c r="J1591">
        <f t="shared" si="81"/>
        <v>6.4578160919540233E-3</v>
      </c>
      <c r="K1591">
        <v>2.7509527206420898</v>
      </c>
      <c r="W1591" s="9">
        <v>5272.7811839999986</v>
      </c>
      <c r="X1591">
        <v>6.4578160919540233E-3</v>
      </c>
    </row>
    <row r="1592" spans="3:24">
      <c r="C1592">
        <v>2016</v>
      </c>
      <c r="D1592">
        <v>502</v>
      </c>
      <c r="E1592" s="321">
        <v>4</v>
      </c>
      <c r="F1592" s="127">
        <v>7</v>
      </c>
      <c r="G1592" s="127">
        <v>87</v>
      </c>
      <c r="H1592" s="322">
        <v>0.58989000000000003</v>
      </c>
      <c r="I1592" s="9">
        <v>5267.135808</v>
      </c>
      <c r="J1592">
        <f t="shared" si="81"/>
        <v>6.7803448275862068E-3</v>
      </c>
      <c r="K1592">
        <v>2.6286838054656982</v>
      </c>
      <c r="W1592" s="9">
        <v>5267.135808</v>
      </c>
      <c r="X1592">
        <v>6.7803448275862068E-3</v>
      </c>
    </row>
    <row r="1593" spans="3:24">
      <c r="C1593">
        <v>2016</v>
      </c>
      <c r="D1593">
        <v>502</v>
      </c>
      <c r="E1593" s="321">
        <v>4</v>
      </c>
      <c r="F1593" s="127">
        <v>8</v>
      </c>
      <c r="G1593" s="127">
        <v>87</v>
      </c>
      <c r="H1593" s="322">
        <v>0.43281999999999998</v>
      </c>
      <c r="I1593" s="9">
        <v>4126.7698559999999</v>
      </c>
      <c r="J1593">
        <f t="shared" si="81"/>
        <v>4.9749425287356321E-3</v>
      </c>
      <c r="K1593">
        <v>2.1955821514129639</v>
      </c>
      <c r="W1593" s="9">
        <v>4126.7698559999999</v>
      </c>
      <c r="X1593">
        <v>4.9749425287356321E-3</v>
      </c>
    </row>
    <row r="1594" spans="3:24">
      <c r="C1594">
        <v>2016</v>
      </c>
      <c r="D1594">
        <v>502</v>
      </c>
      <c r="E1594" s="321">
        <v>4</v>
      </c>
      <c r="F1594" s="127">
        <v>9</v>
      </c>
      <c r="G1594" s="127">
        <v>87</v>
      </c>
      <c r="H1594" s="322">
        <v>0.45804500000000004</v>
      </c>
      <c r="I1594" s="9">
        <v>4698.364176</v>
      </c>
      <c r="J1594">
        <f t="shared" si="81"/>
        <v>5.2648850574712651E-3</v>
      </c>
      <c r="K1594">
        <v>2.3037607669830322</v>
      </c>
      <c r="W1594" s="9">
        <v>4698.364176</v>
      </c>
      <c r="X1594">
        <v>5.2648850574712651E-3</v>
      </c>
    </row>
    <row r="1595" spans="3:24">
      <c r="C1595">
        <v>2016</v>
      </c>
      <c r="D1595">
        <v>502</v>
      </c>
      <c r="E1595" s="321">
        <v>4</v>
      </c>
      <c r="F1595" s="127">
        <v>10</v>
      </c>
      <c r="G1595" s="127">
        <v>87</v>
      </c>
      <c r="H1595" s="322">
        <v>0.53615999999999997</v>
      </c>
      <c r="I1595" s="9">
        <v>5175.3984480000008</v>
      </c>
      <c r="J1595">
        <f t="shared" si="81"/>
        <v>6.162758620689655E-3</v>
      </c>
      <c r="K1595">
        <v>2.5254726409912109</v>
      </c>
      <c r="W1595" s="9">
        <v>5175.3984480000008</v>
      </c>
      <c r="X1595">
        <v>6.162758620689655E-3</v>
      </c>
    </row>
    <row r="1596" spans="3:24">
      <c r="C1596">
        <v>2016</v>
      </c>
      <c r="D1596">
        <v>502</v>
      </c>
      <c r="E1596" s="321">
        <v>4</v>
      </c>
      <c r="F1596" s="127">
        <v>11</v>
      </c>
      <c r="G1596" s="127">
        <v>87</v>
      </c>
      <c r="H1596" s="322">
        <v>0.50836999999999999</v>
      </c>
      <c r="I1596" s="9">
        <v>4222.7412480000003</v>
      </c>
      <c r="J1596">
        <f t="shared" si="81"/>
        <v>5.8433333333333332E-3</v>
      </c>
      <c r="K1596">
        <v>2.401524543762207</v>
      </c>
      <c r="W1596" s="9">
        <v>4222.7412480000003</v>
      </c>
      <c r="X1596">
        <v>5.8433333333333332E-3</v>
      </c>
    </row>
    <row r="1597" spans="3:24">
      <c r="C1597">
        <v>2016</v>
      </c>
      <c r="D1597">
        <v>502</v>
      </c>
      <c r="E1597" s="321">
        <v>4</v>
      </c>
      <c r="F1597" s="127">
        <v>12</v>
      </c>
      <c r="G1597" s="127">
        <v>87</v>
      </c>
      <c r="H1597" s="322">
        <v>0.48902999999999996</v>
      </c>
      <c r="I1597" s="9">
        <v>5381.4546720000008</v>
      </c>
      <c r="J1597">
        <f t="shared" si="81"/>
        <v>5.62103448275862E-3</v>
      </c>
      <c r="K1597">
        <v>2.2904746532440186</v>
      </c>
      <c r="W1597" s="9">
        <v>5381.4546720000008</v>
      </c>
      <c r="X1597">
        <v>5.62103448275862E-3</v>
      </c>
    </row>
    <row r="1598" spans="3:24">
      <c r="C1598">
        <v>2016</v>
      </c>
      <c r="D1598">
        <v>502</v>
      </c>
      <c r="E1598" s="321">
        <v>4</v>
      </c>
      <c r="F1598" s="127">
        <v>13</v>
      </c>
      <c r="G1598" s="127">
        <v>87</v>
      </c>
      <c r="H1598" s="322">
        <v>0.63976500000000003</v>
      </c>
      <c r="I1598" s="9">
        <v>5377.2206400000005</v>
      </c>
      <c r="J1598">
        <f t="shared" si="81"/>
        <v>7.3536206896551723E-3</v>
      </c>
      <c r="K1598">
        <v>2.7298452854156494</v>
      </c>
      <c r="W1598" s="9">
        <v>5377.2206400000005</v>
      </c>
      <c r="X1598">
        <v>7.3536206896551723E-3</v>
      </c>
    </row>
    <row r="1599" spans="3:24">
      <c r="C1599">
        <v>2016</v>
      </c>
      <c r="D1599">
        <v>502</v>
      </c>
      <c r="E1599" s="321">
        <v>4</v>
      </c>
      <c r="F1599" s="127">
        <v>14</v>
      </c>
      <c r="G1599" s="127">
        <v>87</v>
      </c>
      <c r="H1599" s="322">
        <v>0.48344500000000001</v>
      </c>
      <c r="I1599" s="9">
        <v>5007.4485119999999</v>
      </c>
      <c r="J1599">
        <f t="shared" si="81"/>
        <v>5.55683908045977E-3</v>
      </c>
      <c r="K1599">
        <v>2.0536959171295166</v>
      </c>
      <c r="W1599" s="9">
        <v>5007.4485119999999</v>
      </c>
      <c r="X1599">
        <v>5.55683908045977E-3</v>
      </c>
    </row>
    <row r="1600" spans="3:24">
      <c r="C1600">
        <v>2016</v>
      </c>
      <c r="D1600">
        <v>502</v>
      </c>
      <c r="E1600" s="321">
        <v>1</v>
      </c>
      <c r="F1600" s="127">
        <v>1</v>
      </c>
      <c r="G1600" s="127">
        <v>101</v>
      </c>
      <c r="H1600" s="322">
        <v>0.46285500000000002</v>
      </c>
      <c r="I1600" s="9">
        <v>2142.4201919999996</v>
      </c>
      <c r="J1600">
        <f t="shared" si="81"/>
        <v>4.5827227722772283E-3</v>
      </c>
      <c r="K1600">
        <v>2.3469808101654053</v>
      </c>
      <c r="W1600" s="9">
        <v>2142.4201919999996</v>
      </c>
      <c r="X1600">
        <v>4.5827227722772283E-3</v>
      </c>
    </row>
    <row r="1601" spans="3:24">
      <c r="C1601">
        <v>2016</v>
      </c>
      <c r="D1601">
        <v>502</v>
      </c>
      <c r="E1601" s="321">
        <v>1</v>
      </c>
      <c r="F1601" s="127">
        <v>2</v>
      </c>
      <c r="G1601" s="127">
        <v>101</v>
      </c>
      <c r="H1601" s="322">
        <v>0.26217499999999999</v>
      </c>
      <c r="I1601" s="9">
        <v>772.00516800000003</v>
      </c>
      <c r="J1601">
        <f t="shared" si="81"/>
        <v>2.5957920792079206E-3</v>
      </c>
      <c r="K1601">
        <v>2.3791935443878174</v>
      </c>
      <c r="W1601" s="9">
        <v>772.00516800000003</v>
      </c>
      <c r="X1601">
        <v>2.5957920792079206E-3</v>
      </c>
    </row>
    <row r="1602" spans="3:24">
      <c r="C1602">
        <v>2016</v>
      </c>
      <c r="D1602">
        <v>502</v>
      </c>
      <c r="E1602" s="321">
        <v>1</v>
      </c>
      <c r="F1602" s="127">
        <v>3</v>
      </c>
      <c r="G1602" s="127">
        <v>101</v>
      </c>
      <c r="H1602" s="322">
        <v>0.540995</v>
      </c>
      <c r="I1602" s="9">
        <v>3285.6088319999994</v>
      </c>
      <c r="J1602">
        <f t="shared" si="81"/>
        <v>5.3563861386138611E-3</v>
      </c>
      <c r="K1602">
        <v>2.3755354881286621</v>
      </c>
      <c r="W1602" s="9">
        <v>3285.6088319999994</v>
      </c>
      <c r="X1602">
        <v>5.3563861386138611E-3</v>
      </c>
    </row>
    <row r="1603" spans="3:24">
      <c r="C1603">
        <v>2016</v>
      </c>
      <c r="D1603">
        <v>502</v>
      </c>
      <c r="E1603" s="321">
        <v>1</v>
      </c>
      <c r="F1603" s="127">
        <v>4</v>
      </c>
      <c r="G1603" s="127">
        <v>101</v>
      </c>
      <c r="H1603" s="322">
        <v>0.51697666666666675</v>
      </c>
      <c r="I1603" s="9">
        <v>2850.9148799999994</v>
      </c>
      <c r="J1603">
        <f t="shared" si="81"/>
        <v>5.1185808580858092E-3</v>
      </c>
      <c r="K1603">
        <v>2.3474993705749512</v>
      </c>
      <c r="W1603" s="9">
        <v>2850.9148799999994</v>
      </c>
      <c r="X1603">
        <v>5.1185808580858092E-3</v>
      </c>
    </row>
    <row r="1604" spans="3:24">
      <c r="C1604">
        <v>2016</v>
      </c>
      <c r="D1604">
        <v>502</v>
      </c>
      <c r="E1604" s="321">
        <v>1</v>
      </c>
      <c r="F1604" s="127">
        <v>5</v>
      </c>
      <c r="G1604" s="127">
        <v>101</v>
      </c>
      <c r="H1604" s="322">
        <v>0.67834499999999998</v>
      </c>
      <c r="I1604" s="9">
        <v>4684.250736</v>
      </c>
      <c r="J1604">
        <f t="shared" si="81"/>
        <v>6.7162871287128707E-3</v>
      </c>
      <c r="K1604">
        <v>2.3678464889526367</v>
      </c>
      <c r="W1604" s="9">
        <v>4684.250736</v>
      </c>
      <c r="X1604">
        <v>6.7162871287128707E-3</v>
      </c>
    </row>
    <row r="1605" spans="3:24">
      <c r="C1605">
        <v>2016</v>
      </c>
      <c r="D1605">
        <v>502</v>
      </c>
      <c r="E1605" s="321">
        <v>1</v>
      </c>
      <c r="F1605" s="127">
        <v>6</v>
      </c>
      <c r="G1605" s="127">
        <v>101</v>
      </c>
      <c r="H1605" s="322">
        <v>0.68274999999999997</v>
      </c>
      <c r="I1605" s="9">
        <v>4641.9104160000006</v>
      </c>
      <c r="J1605">
        <f t="shared" si="81"/>
        <v>6.7599009900990098E-3</v>
      </c>
      <c r="K1605">
        <v>2.3888192176818848</v>
      </c>
      <c r="W1605" s="9">
        <v>4641.9104160000006</v>
      </c>
      <c r="X1605">
        <v>6.7599009900990098E-3</v>
      </c>
    </row>
    <row r="1606" spans="3:24">
      <c r="C1606">
        <v>2016</v>
      </c>
      <c r="D1606">
        <v>502</v>
      </c>
      <c r="E1606" s="321">
        <v>1</v>
      </c>
      <c r="F1606" s="127">
        <v>7</v>
      </c>
      <c r="G1606" s="127">
        <v>101</v>
      </c>
      <c r="H1606" s="322">
        <v>0.720275</v>
      </c>
      <c r="I1606" s="9">
        <v>5315.1215040000006</v>
      </c>
      <c r="J1606">
        <f t="shared" si="81"/>
        <v>7.1314356435643565E-3</v>
      </c>
      <c r="K1606">
        <v>2.5534071922302246</v>
      </c>
      <c r="W1606" s="9">
        <v>5315.1215040000006</v>
      </c>
      <c r="X1606">
        <v>7.1314356435643565E-3</v>
      </c>
    </row>
    <row r="1607" spans="3:24">
      <c r="C1607">
        <v>2016</v>
      </c>
      <c r="D1607">
        <v>502</v>
      </c>
      <c r="E1607" s="321">
        <v>1</v>
      </c>
      <c r="F1607" s="127">
        <v>8</v>
      </c>
      <c r="G1607" s="127">
        <v>101</v>
      </c>
      <c r="H1607" s="322">
        <v>0.43506499999999998</v>
      </c>
      <c r="I1607" s="9">
        <v>2646.2700000000004</v>
      </c>
      <c r="J1607">
        <f t="shared" si="81"/>
        <v>4.307574257425742E-3</v>
      </c>
      <c r="K1607">
        <v>2.6197855472564697</v>
      </c>
      <c r="W1607" s="9">
        <v>2646.2700000000004</v>
      </c>
      <c r="X1607">
        <v>4.307574257425742E-3</v>
      </c>
    </row>
    <row r="1608" spans="3:24">
      <c r="C1608">
        <v>2016</v>
      </c>
      <c r="D1608">
        <v>502</v>
      </c>
      <c r="E1608" s="321">
        <v>1</v>
      </c>
      <c r="F1608" s="127">
        <v>9</v>
      </c>
      <c r="G1608" s="127">
        <v>101</v>
      </c>
      <c r="H1608" s="322">
        <v>0.62151500000000004</v>
      </c>
      <c r="I1608" s="9">
        <v>4358.2302719999998</v>
      </c>
      <c r="J1608">
        <f t="shared" si="81"/>
        <v>6.1536138613861391E-3</v>
      </c>
      <c r="K1608">
        <v>2.2266499996185303</v>
      </c>
      <c r="W1608" s="9">
        <v>4358.2302719999998</v>
      </c>
      <c r="X1608">
        <v>6.1536138613861391E-3</v>
      </c>
    </row>
    <row r="1609" spans="3:24">
      <c r="C1609">
        <v>2016</v>
      </c>
      <c r="D1609">
        <v>502</v>
      </c>
      <c r="E1609" s="321">
        <v>1</v>
      </c>
      <c r="F1609" s="127">
        <v>10</v>
      </c>
      <c r="G1609" s="127">
        <v>101</v>
      </c>
      <c r="H1609" s="322">
        <v>0.68139499999999997</v>
      </c>
      <c r="I1609" s="9">
        <v>4259.4361920000001</v>
      </c>
      <c r="J1609">
        <f t="shared" si="81"/>
        <v>6.7464851485148514E-3</v>
      </c>
      <c r="K1609">
        <v>2.2702572345733643</v>
      </c>
      <c r="W1609" s="9">
        <v>4259.4361920000001</v>
      </c>
      <c r="X1609">
        <v>6.7464851485148514E-3</v>
      </c>
    </row>
    <row r="1610" spans="3:24">
      <c r="C1610">
        <v>2016</v>
      </c>
      <c r="D1610">
        <v>502</v>
      </c>
      <c r="E1610" s="321">
        <v>1</v>
      </c>
      <c r="F1610" s="127">
        <v>11</v>
      </c>
      <c r="G1610" s="127">
        <v>101</v>
      </c>
      <c r="H1610" s="322">
        <v>0.68088499999999996</v>
      </c>
      <c r="I1610" s="9">
        <v>5277.0152160000007</v>
      </c>
      <c r="J1610">
        <f t="shared" si="81"/>
        <v>6.7414356435643559E-3</v>
      </c>
      <c r="K1610">
        <v>2.4559853076934814</v>
      </c>
      <c r="W1610" s="9">
        <v>5277.0152160000007</v>
      </c>
      <c r="X1610">
        <v>6.7414356435643559E-3</v>
      </c>
    </row>
    <row r="1611" spans="3:24">
      <c r="C1611">
        <v>2016</v>
      </c>
      <c r="D1611">
        <v>502</v>
      </c>
      <c r="E1611" s="321">
        <v>1</v>
      </c>
      <c r="F1611" s="127">
        <v>12</v>
      </c>
      <c r="G1611" s="127">
        <v>101</v>
      </c>
      <c r="H1611" s="322">
        <v>0.67567999999999995</v>
      </c>
      <c r="I1611" s="9">
        <v>5247.3769919999995</v>
      </c>
      <c r="J1611">
        <f t="shared" si="81"/>
        <v>6.6899009900990092E-3</v>
      </c>
      <c r="K1611">
        <v>2.3265626430511475</v>
      </c>
      <c r="W1611" s="9">
        <v>5247.3769919999995</v>
      </c>
      <c r="X1611">
        <v>6.6899009900990092E-3</v>
      </c>
    </row>
    <row r="1612" spans="3:24">
      <c r="C1612">
        <v>2016</v>
      </c>
      <c r="D1612">
        <v>502</v>
      </c>
      <c r="E1612" s="321">
        <v>1</v>
      </c>
      <c r="F1612" s="127">
        <v>13</v>
      </c>
      <c r="G1612" s="127">
        <v>101</v>
      </c>
      <c r="H1612" s="322">
        <v>0.73458000000000001</v>
      </c>
      <c r="I1612" s="9">
        <v>5384.2773599999982</v>
      </c>
      <c r="J1612">
        <f t="shared" si="81"/>
        <v>7.2730693069306936E-3</v>
      </c>
      <c r="K1612">
        <v>2.6430191993713379</v>
      </c>
      <c r="W1612" s="9">
        <v>5384.2773599999982</v>
      </c>
      <c r="X1612">
        <v>7.2730693069306936E-3</v>
      </c>
    </row>
    <row r="1613" spans="3:24">
      <c r="C1613">
        <v>2016</v>
      </c>
      <c r="D1613">
        <v>502</v>
      </c>
      <c r="E1613" s="321">
        <v>1</v>
      </c>
      <c r="F1613" s="127">
        <v>14</v>
      </c>
      <c r="G1613" s="127">
        <v>101</v>
      </c>
      <c r="H1613" s="322">
        <v>0.67168000000000005</v>
      </c>
      <c r="I1613" s="9">
        <v>4307.4218880000008</v>
      </c>
      <c r="J1613">
        <f t="shared" si="81"/>
        <v>6.6502970297029704E-3</v>
      </c>
      <c r="K1613">
        <v>2.1893661022186279</v>
      </c>
      <c r="W1613" s="9">
        <v>4307.4218880000008</v>
      </c>
      <c r="X1613">
        <v>6.6502970297029704E-3</v>
      </c>
    </row>
    <row r="1614" spans="3:24">
      <c r="C1614">
        <v>2016</v>
      </c>
      <c r="D1614">
        <v>502</v>
      </c>
      <c r="E1614" s="321">
        <v>2</v>
      </c>
      <c r="F1614" s="127">
        <v>1</v>
      </c>
      <c r="G1614" s="127">
        <v>101</v>
      </c>
      <c r="H1614" s="322">
        <v>0.40803</v>
      </c>
      <c r="I1614" s="9">
        <v>1589.173344</v>
      </c>
      <c r="J1614">
        <f t="shared" si="81"/>
        <v>4.0399009900990096E-3</v>
      </c>
      <c r="K1614">
        <v>2.3478150367736816</v>
      </c>
      <c r="W1614" s="9">
        <v>1589.173344</v>
      </c>
      <c r="X1614">
        <v>4.0399009900990096E-3</v>
      </c>
    </row>
    <row r="1615" spans="3:24">
      <c r="C1615">
        <v>2016</v>
      </c>
      <c r="D1615">
        <v>502</v>
      </c>
      <c r="E1615" s="321">
        <v>2</v>
      </c>
      <c r="F1615" s="127">
        <v>2</v>
      </c>
      <c r="G1615" s="127">
        <v>101</v>
      </c>
      <c r="H1615" s="322">
        <v>0.49641999999999997</v>
      </c>
      <c r="I1615" s="9">
        <v>1563.7691520000001</v>
      </c>
      <c r="J1615">
        <f t="shared" si="81"/>
        <v>4.9150495049504949E-3</v>
      </c>
      <c r="K1615">
        <v>2.22501540184021</v>
      </c>
      <c r="W1615" s="9">
        <v>1563.7691520000001</v>
      </c>
      <c r="X1615">
        <v>4.9150495049504949E-3</v>
      </c>
    </row>
    <row r="1616" spans="3:24">
      <c r="C1616">
        <v>2016</v>
      </c>
      <c r="D1616">
        <v>502</v>
      </c>
      <c r="E1616" s="321">
        <v>2</v>
      </c>
      <c r="F1616" s="127">
        <v>3</v>
      </c>
      <c r="G1616" s="127">
        <v>101</v>
      </c>
      <c r="H1616" s="322">
        <v>0.461225</v>
      </c>
      <c r="I1616" s="9">
        <v>2745.0640800000001</v>
      </c>
      <c r="J1616">
        <f t="shared" si="81"/>
        <v>4.5665841584158415E-3</v>
      </c>
      <c r="K1616">
        <v>2.2837004661560059</v>
      </c>
      <c r="W1616" s="9">
        <v>2745.0640800000001</v>
      </c>
      <c r="X1616">
        <v>4.5665841584158415E-3</v>
      </c>
    </row>
    <row r="1617" spans="3:24">
      <c r="C1617">
        <v>2016</v>
      </c>
      <c r="D1617">
        <v>502</v>
      </c>
      <c r="E1617" s="321">
        <v>2</v>
      </c>
      <c r="F1617" s="127">
        <v>4</v>
      </c>
      <c r="G1617" s="127">
        <v>101</v>
      </c>
      <c r="H1617" s="322">
        <v>0.55297499999999999</v>
      </c>
      <c r="I1617" s="9">
        <v>2431.7457119999999</v>
      </c>
      <c r="J1617">
        <f t="shared" si="81"/>
        <v>5.4749999999999998E-3</v>
      </c>
      <c r="K1617">
        <v>2.182711124420166</v>
      </c>
      <c r="W1617" s="9">
        <v>2431.7457119999999</v>
      </c>
      <c r="X1617">
        <v>5.4749999999999998E-3</v>
      </c>
    </row>
    <row r="1618" spans="3:24">
      <c r="C1618">
        <v>2016</v>
      </c>
      <c r="D1618">
        <v>502</v>
      </c>
      <c r="E1618" s="321">
        <v>2</v>
      </c>
      <c r="F1618" s="127">
        <v>5</v>
      </c>
      <c r="G1618" s="127">
        <v>101</v>
      </c>
      <c r="H1618" s="322">
        <v>0.64802999999999999</v>
      </c>
      <c r="I1618" s="9">
        <v>3240.4458240000013</v>
      </c>
      <c r="J1618">
        <f t="shared" si="81"/>
        <v>6.4161386138613863E-3</v>
      </c>
      <c r="K1618">
        <v>2.1829714775085449</v>
      </c>
      <c r="W1618" s="9">
        <v>3240.4458240000013</v>
      </c>
      <c r="X1618">
        <v>6.4161386138613863E-3</v>
      </c>
    </row>
    <row r="1619" spans="3:24">
      <c r="C1619">
        <v>2016</v>
      </c>
      <c r="D1619">
        <v>502</v>
      </c>
      <c r="E1619" s="321">
        <v>2</v>
      </c>
      <c r="F1619" s="127">
        <v>6</v>
      </c>
      <c r="G1619" s="127">
        <v>101</v>
      </c>
      <c r="H1619" s="322">
        <v>0.72516500000000006</v>
      </c>
      <c r="I1619" s="9">
        <v>5521.1777279999988</v>
      </c>
      <c r="J1619">
        <f t="shared" si="81"/>
        <v>7.1798514851485152E-3</v>
      </c>
      <c r="K1619">
        <v>2.6573300361633301</v>
      </c>
      <c r="W1619" s="9">
        <v>5521.1777279999988</v>
      </c>
      <c r="X1619">
        <v>7.1798514851485152E-3</v>
      </c>
    </row>
    <row r="1620" spans="3:24">
      <c r="C1620">
        <v>2016</v>
      </c>
      <c r="D1620">
        <v>502</v>
      </c>
      <c r="E1620" s="321">
        <v>2</v>
      </c>
      <c r="F1620" s="127">
        <v>7</v>
      </c>
      <c r="G1620" s="127">
        <v>101</v>
      </c>
      <c r="H1620" s="322">
        <v>0.68171500000000007</v>
      </c>
      <c r="I1620" s="9">
        <v>5483.0714400000006</v>
      </c>
      <c r="J1620">
        <f t="shared" si="81"/>
        <v>6.7496534653465352E-3</v>
      </c>
      <c r="K1620">
        <v>2.925889253616333</v>
      </c>
      <c r="W1620" s="9">
        <v>5483.0714400000006</v>
      </c>
      <c r="X1620">
        <v>6.7496534653465352E-3</v>
      </c>
    </row>
    <row r="1621" spans="3:24">
      <c r="C1621">
        <v>2016</v>
      </c>
      <c r="D1621">
        <v>502</v>
      </c>
      <c r="E1621" s="321">
        <v>2</v>
      </c>
      <c r="F1621" s="127">
        <v>8</v>
      </c>
      <c r="G1621" s="127">
        <v>101</v>
      </c>
      <c r="H1621" s="322">
        <v>0.56759999999999999</v>
      </c>
      <c r="I1621" s="9">
        <v>3322.3037759999997</v>
      </c>
      <c r="J1621">
        <f t="shared" si="81"/>
        <v>5.6198019801980198E-3</v>
      </c>
      <c r="K1621">
        <v>2.3995285034179688</v>
      </c>
      <c r="W1621" s="9">
        <v>3322.3037759999997</v>
      </c>
      <c r="X1621">
        <v>5.6198019801980198E-3</v>
      </c>
    </row>
    <row r="1622" spans="3:24">
      <c r="C1622">
        <v>2016</v>
      </c>
      <c r="D1622">
        <v>502</v>
      </c>
      <c r="E1622" s="321">
        <v>2</v>
      </c>
      <c r="F1622" s="127">
        <v>9</v>
      </c>
      <c r="G1622" s="127">
        <v>101</v>
      </c>
      <c r="H1622" s="322">
        <v>0.70363500000000001</v>
      </c>
      <c r="I1622" s="9">
        <v>5233.2635519999994</v>
      </c>
      <c r="J1622">
        <f t="shared" si="81"/>
        <v>6.9666831683168314E-3</v>
      </c>
      <c r="K1622">
        <v>2.2381582260131836</v>
      </c>
      <c r="W1622" s="9">
        <v>5233.2635519999994</v>
      </c>
      <c r="X1622">
        <v>6.9666831683168314E-3</v>
      </c>
    </row>
    <row r="1623" spans="3:24">
      <c r="C1623">
        <v>2016</v>
      </c>
      <c r="D1623">
        <v>502</v>
      </c>
      <c r="E1623" s="321">
        <v>2</v>
      </c>
      <c r="F1623" s="127">
        <v>10</v>
      </c>
      <c r="G1623" s="127">
        <v>101</v>
      </c>
      <c r="H1623" s="322">
        <v>0.69161499999999998</v>
      </c>
      <c r="I1623" s="9">
        <v>5202.2139839999982</v>
      </c>
      <c r="J1623">
        <f t="shared" si="81"/>
        <v>6.8476732673267322E-3</v>
      </c>
      <c r="K1623">
        <v>2.2259595394134521</v>
      </c>
      <c r="W1623" s="9">
        <v>5202.2139839999982</v>
      </c>
      <c r="X1623">
        <v>6.8476732673267322E-3</v>
      </c>
    </row>
    <row r="1624" spans="3:24">
      <c r="C1624">
        <v>2016</v>
      </c>
      <c r="D1624">
        <v>502</v>
      </c>
      <c r="E1624" s="321">
        <v>2</v>
      </c>
      <c r="F1624" s="127">
        <v>11</v>
      </c>
      <c r="G1624" s="127">
        <v>101</v>
      </c>
      <c r="H1624" s="322">
        <v>0.67933500000000002</v>
      </c>
      <c r="I1624" s="9">
        <v>4966.5195360000007</v>
      </c>
      <c r="J1624">
        <f t="shared" si="81"/>
        <v>6.7260891089108909E-3</v>
      </c>
      <c r="K1624">
        <v>2.4922440052032471</v>
      </c>
      <c r="W1624" s="9">
        <v>4966.5195360000007</v>
      </c>
      <c r="X1624">
        <v>6.7260891089108909E-3</v>
      </c>
    </row>
    <row r="1625" spans="3:24">
      <c r="C1625">
        <v>2016</v>
      </c>
      <c r="D1625">
        <v>502</v>
      </c>
      <c r="E1625" s="321">
        <v>2</v>
      </c>
      <c r="F1625" s="127">
        <v>12</v>
      </c>
      <c r="G1625" s="127">
        <v>101</v>
      </c>
      <c r="H1625" s="322">
        <v>0.73882500000000007</v>
      </c>
      <c r="I1625" s="9">
        <v>5260.0790880000004</v>
      </c>
      <c r="J1625">
        <f t="shared" si="81"/>
        <v>7.3150990099009909E-3</v>
      </c>
      <c r="K1625">
        <v>2.5477943420410156</v>
      </c>
      <c r="W1625" s="9">
        <v>5260.0790880000004</v>
      </c>
      <c r="X1625">
        <v>7.3150990099009909E-3</v>
      </c>
    </row>
    <row r="1626" spans="3:24">
      <c r="C1626">
        <v>2016</v>
      </c>
      <c r="D1626">
        <v>502</v>
      </c>
      <c r="E1626" s="321">
        <v>2</v>
      </c>
      <c r="F1626" s="127">
        <v>13</v>
      </c>
      <c r="G1626" s="127">
        <v>101</v>
      </c>
      <c r="H1626" s="322">
        <v>0.72567999999999999</v>
      </c>
      <c r="I1626" s="9">
        <v>5629.851216</v>
      </c>
      <c r="J1626">
        <f t="shared" si="81"/>
        <v>7.1849504950495047E-3</v>
      </c>
      <c r="K1626">
        <v>2.8993265628814697</v>
      </c>
      <c r="W1626" s="9">
        <v>5629.851216</v>
      </c>
      <c r="X1626">
        <v>7.1849504950495047E-3</v>
      </c>
    </row>
    <row r="1627" spans="3:24">
      <c r="C1627">
        <v>2016</v>
      </c>
      <c r="D1627">
        <v>502</v>
      </c>
      <c r="E1627" s="321">
        <v>2</v>
      </c>
      <c r="F1627" s="127">
        <v>14</v>
      </c>
      <c r="G1627" s="127">
        <v>101</v>
      </c>
      <c r="H1627" s="322">
        <v>0.66761500000000007</v>
      </c>
      <c r="I1627" s="9">
        <v>5569.1634239999994</v>
      </c>
      <c r="J1627">
        <f t="shared" si="81"/>
        <v>6.6100495049504961E-3</v>
      </c>
      <c r="K1627">
        <v>2.1897103786468506</v>
      </c>
      <c r="W1627" s="9">
        <v>5569.1634239999994</v>
      </c>
      <c r="X1627">
        <v>6.6100495049504961E-3</v>
      </c>
    </row>
    <row r="1628" spans="3:24">
      <c r="C1628">
        <v>2016</v>
      </c>
      <c r="D1628">
        <v>502</v>
      </c>
      <c r="E1628" s="321">
        <v>3</v>
      </c>
      <c r="F1628" s="127">
        <v>1</v>
      </c>
      <c r="G1628" s="127">
        <v>101</v>
      </c>
      <c r="H1628" s="322">
        <v>0.476655</v>
      </c>
      <c r="I1628" s="9">
        <v>2273.6751839999997</v>
      </c>
      <c r="J1628">
        <f t="shared" si="81"/>
        <v>4.7193564356435647E-3</v>
      </c>
      <c r="K1628">
        <v>2.2561113834381104</v>
      </c>
      <c r="W1628" s="9">
        <v>2273.6751839999997</v>
      </c>
      <c r="X1628">
        <v>4.7193564356435647E-3</v>
      </c>
    </row>
    <row r="1629" spans="3:24">
      <c r="C1629">
        <v>2016</v>
      </c>
      <c r="D1629">
        <v>502</v>
      </c>
      <c r="E1629" s="321">
        <v>3</v>
      </c>
      <c r="F1629" s="127">
        <v>2</v>
      </c>
      <c r="G1629" s="127">
        <v>101</v>
      </c>
      <c r="H1629" s="322">
        <v>0.50729000000000002</v>
      </c>
      <c r="I1629" s="9">
        <v>2721.0712320000002</v>
      </c>
      <c r="J1629">
        <f t="shared" si="81"/>
        <v>5.0226732673267329E-3</v>
      </c>
      <c r="K1629">
        <v>2.3387014865875244</v>
      </c>
      <c r="W1629" s="9">
        <v>2721.0712320000002</v>
      </c>
      <c r="X1629">
        <v>5.0226732673267329E-3</v>
      </c>
    </row>
    <row r="1630" spans="3:24">
      <c r="C1630">
        <v>2016</v>
      </c>
      <c r="D1630">
        <v>502</v>
      </c>
      <c r="E1630" s="321">
        <v>3</v>
      </c>
      <c r="F1630" s="127">
        <v>3</v>
      </c>
      <c r="G1630" s="127">
        <v>101</v>
      </c>
      <c r="H1630" s="322">
        <v>0.55543999999999993</v>
      </c>
      <c r="I1630" s="9">
        <v>3908.0115360000004</v>
      </c>
      <c r="J1630">
        <f t="shared" si="81"/>
        <v>5.499405940594059E-3</v>
      </c>
      <c r="K1630">
        <v>2.3095531463623047</v>
      </c>
      <c r="W1630" s="9">
        <v>3908.0115360000004</v>
      </c>
      <c r="X1630">
        <v>5.499405940594059E-3</v>
      </c>
    </row>
    <row r="1631" spans="3:24">
      <c r="C1631">
        <v>2016</v>
      </c>
      <c r="D1631">
        <v>502</v>
      </c>
      <c r="E1631" s="321">
        <v>3</v>
      </c>
      <c r="F1631" s="127">
        <v>4</v>
      </c>
      <c r="G1631" s="127">
        <v>101</v>
      </c>
      <c r="H1631" s="322">
        <v>0.65759499999999993</v>
      </c>
      <c r="I1631" s="9">
        <v>4409.0386560000006</v>
      </c>
      <c r="J1631">
        <f t="shared" si="81"/>
        <v>6.5108415841584151E-3</v>
      </c>
      <c r="K1631">
        <v>2.0720500946044922</v>
      </c>
      <c r="W1631" s="9">
        <v>4409.0386560000006</v>
      </c>
      <c r="X1631">
        <v>6.5108415841584151E-3</v>
      </c>
    </row>
    <row r="1632" spans="3:24">
      <c r="C1632">
        <v>2016</v>
      </c>
      <c r="D1632">
        <v>502</v>
      </c>
      <c r="E1632" s="321">
        <v>3</v>
      </c>
      <c r="F1632" s="127">
        <v>5</v>
      </c>
      <c r="G1632" s="127">
        <v>101</v>
      </c>
      <c r="H1632" s="322">
        <v>0.74144999999999994</v>
      </c>
      <c r="I1632" s="9">
        <v>4811.2716960000007</v>
      </c>
      <c r="J1632">
        <f t="shared" si="81"/>
        <v>7.3410891089108901E-3</v>
      </c>
      <c r="K1632">
        <v>2.2513236999511719</v>
      </c>
      <c r="W1632" s="9">
        <v>4811.2716960000007</v>
      </c>
      <c r="X1632">
        <v>7.3410891089108901E-3</v>
      </c>
    </row>
    <row r="1633" spans="3:24">
      <c r="C1633">
        <v>2016</v>
      </c>
      <c r="D1633">
        <v>502</v>
      </c>
      <c r="E1633" s="321">
        <v>3</v>
      </c>
      <c r="F1633" s="127">
        <v>6</v>
      </c>
      <c r="G1633" s="127">
        <v>101</v>
      </c>
      <c r="H1633" s="322">
        <v>0.70843999999999996</v>
      </c>
      <c r="I1633" s="9">
        <v>5039.9094239999995</v>
      </c>
      <c r="J1633">
        <f t="shared" si="81"/>
        <v>7.0142574257425734E-3</v>
      </c>
      <c r="K1633">
        <v>2.315178394317627</v>
      </c>
      <c r="W1633" s="9">
        <v>5039.9094239999995</v>
      </c>
      <c r="X1633">
        <v>7.0142574257425734E-3</v>
      </c>
    </row>
    <row r="1634" spans="3:24">
      <c r="C1634">
        <v>2016</v>
      </c>
      <c r="D1634">
        <v>502</v>
      </c>
      <c r="E1634" s="321">
        <v>3</v>
      </c>
      <c r="F1634" s="127">
        <v>7</v>
      </c>
      <c r="G1634" s="127">
        <v>101</v>
      </c>
      <c r="H1634" s="322">
        <v>0.72553000000000001</v>
      </c>
      <c r="I1634" s="9">
        <v>5387.1000480000002</v>
      </c>
      <c r="J1634">
        <f t="shared" si="81"/>
        <v>7.1834653465346534E-3</v>
      </c>
      <c r="K1634">
        <v>2.7378814220428467</v>
      </c>
      <c r="W1634" s="9">
        <v>5387.1000480000002</v>
      </c>
      <c r="X1634">
        <v>7.1834653465346534E-3</v>
      </c>
    </row>
    <row r="1635" spans="3:24">
      <c r="C1635">
        <v>2016</v>
      </c>
      <c r="D1635">
        <v>502</v>
      </c>
      <c r="E1635" s="321">
        <v>3</v>
      </c>
      <c r="F1635" s="127">
        <v>8</v>
      </c>
      <c r="G1635" s="127">
        <v>101</v>
      </c>
      <c r="H1635" s="322">
        <v>0.57041000000000008</v>
      </c>
      <c r="I1635" s="9">
        <v>4486.6625759999988</v>
      </c>
      <c r="J1635">
        <f t="shared" si="81"/>
        <v>5.6476237623762386E-3</v>
      </c>
      <c r="K1635">
        <v>2.2456626892089844</v>
      </c>
      <c r="W1635" s="9">
        <v>4486.6625759999988</v>
      </c>
      <c r="X1635">
        <v>5.6476237623762386E-3</v>
      </c>
    </row>
    <row r="1636" spans="3:24">
      <c r="C1636">
        <v>2016</v>
      </c>
      <c r="D1636">
        <v>502</v>
      </c>
      <c r="E1636" s="321">
        <v>3</v>
      </c>
      <c r="F1636" s="127">
        <v>9</v>
      </c>
      <c r="G1636" s="127">
        <v>101</v>
      </c>
      <c r="H1636" s="322">
        <v>0.71721000000000001</v>
      </c>
      <c r="I1636" s="9">
        <v>4980.6329759999999</v>
      </c>
      <c r="J1636">
        <f t="shared" si="81"/>
        <v>7.1010891089108913E-3</v>
      </c>
      <c r="K1636">
        <v>2.4306418895721436</v>
      </c>
      <c r="W1636" s="9">
        <v>4980.6329759999999</v>
      </c>
      <c r="X1636">
        <v>7.1010891089108913E-3</v>
      </c>
    </row>
    <row r="1637" spans="3:24">
      <c r="C1637">
        <v>2016</v>
      </c>
      <c r="D1637">
        <v>502</v>
      </c>
      <c r="E1637" s="321">
        <v>3</v>
      </c>
      <c r="F1637" s="127">
        <v>10</v>
      </c>
      <c r="G1637" s="127">
        <v>101</v>
      </c>
      <c r="H1637" s="322">
        <v>0.73758499999999994</v>
      </c>
      <c r="I1637" s="9">
        <v>4852.2006720000008</v>
      </c>
      <c r="J1637">
        <f t="shared" si="81"/>
        <v>7.3028217821782173E-3</v>
      </c>
      <c r="K1637">
        <v>2.2660312652587891</v>
      </c>
      <c r="W1637" s="9">
        <v>4852.2006720000008</v>
      </c>
      <c r="X1637">
        <v>7.3028217821782173E-3</v>
      </c>
    </row>
    <row r="1638" spans="3:24">
      <c r="C1638">
        <v>2016</v>
      </c>
      <c r="D1638">
        <v>502</v>
      </c>
      <c r="E1638" s="321">
        <v>3</v>
      </c>
      <c r="F1638" s="127">
        <v>11</v>
      </c>
      <c r="G1638" s="127">
        <v>101</v>
      </c>
      <c r="H1638" s="322">
        <v>0.72921999999999998</v>
      </c>
      <c r="I1638" s="9">
        <v>5346.1710719999992</v>
      </c>
      <c r="J1638">
        <f t="shared" si="81"/>
        <v>7.2199999999999999E-3</v>
      </c>
      <c r="K1638">
        <v>2.5456595420837402</v>
      </c>
      <c r="W1638" s="9">
        <v>5346.1710719999992</v>
      </c>
      <c r="X1638">
        <v>7.2199999999999999E-3</v>
      </c>
    </row>
    <row r="1639" spans="3:24">
      <c r="C1639">
        <v>2016</v>
      </c>
      <c r="D1639">
        <v>502</v>
      </c>
      <c r="E1639" s="321">
        <v>3</v>
      </c>
      <c r="F1639" s="127">
        <v>12</v>
      </c>
      <c r="G1639" s="127">
        <v>101</v>
      </c>
      <c r="H1639" s="322">
        <v>0.66059000000000001</v>
      </c>
      <c r="I1639" s="9">
        <v>5000.3917919999985</v>
      </c>
      <c r="J1639">
        <f t="shared" si="81"/>
        <v>6.5404950495049508E-3</v>
      </c>
      <c r="K1639">
        <v>2.494687557220459</v>
      </c>
      <c r="W1639" s="9">
        <v>5000.3917919999985</v>
      </c>
      <c r="X1639">
        <v>6.5404950495049508E-3</v>
      </c>
    </row>
    <row r="1640" spans="3:24">
      <c r="C1640">
        <v>2016</v>
      </c>
      <c r="D1640">
        <v>502</v>
      </c>
      <c r="E1640" s="321">
        <v>3</v>
      </c>
      <c r="F1640" s="127">
        <v>13</v>
      </c>
      <c r="G1640" s="127">
        <v>101</v>
      </c>
      <c r="H1640" s="322">
        <v>0.72850499999999996</v>
      </c>
      <c r="I1640" s="9">
        <v>5325.0009120000004</v>
      </c>
      <c r="J1640">
        <f t="shared" si="81"/>
        <v>7.2129207920792072E-3</v>
      </c>
      <c r="K1640">
        <v>3.319063663482666</v>
      </c>
      <c r="W1640" s="9">
        <v>5325.0009120000004</v>
      </c>
      <c r="X1640">
        <v>7.2129207920792072E-3</v>
      </c>
    </row>
    <row r="1641" spans="3:24">
      <c r="C1641">
        <v>2016</v>
      </c>
      <c r="D1641">
        <v>502</v>
      </c>
      <c r="E1641" s="321">
        <v>3</v>
      </c>
      <c r="F1641" s="127">
        <v>14</v>
      </c>
      <c r="G1641" s="127">
        <v>101</v>
      </c>
      <c r="H1641" s="322">
        <v>0.67707499999999998</v>
      </c>
      <c r="I1641" s="9">
        <v>4898.7750239999987</v>
      </c>
      <c r="J1641">
        <f t="shared" si="81"/>
        <v>6.7037128712871289E-3</v>
      </c>
      <c r="K1641">
        <v>2.3688125610351563</v>
      </c>
      <c r="W1641" s="9">
        <v>4898.7750239999987</v>
      </c>
      <c r="X1641">
        <v>6.7037128712871289E-3</v>
      </c>
    </row>
    <row r="1642" spans="3:24">
      <c r="C1642">
        <v>2016</v>
      </c>
      <c r="D1642">
        <v>502</v>
      </c>
      <c r="E1642" s="321">
        <v>4</v>
      </c>
      <c r="F1642" s="127">
        <v>1</v>
      </c>
      <c r="G1642" s="127">
        <v>101</v>
      </c>
      <c r="H1642" s="322">
        <v>0.41561000000000003</v>
      </c>
      <c r="I1642" s="9">
        <v>2248.2709919999993</v>
      </c>
      <c r="J1642">
        <f t="shared" si="81"/>
        <v>4.1149504950495049E-3</v>
      </c>
      <c r="K1642">
        <v>2.236797571182251</v>
      </c>
      <c r="W1642" s="9">
        <v>2248.2709919999993</v>
      </c>
      <c r="X1642">
        <v>4.1149504950495049E-3</v>
      </c>
    </row>
    <row r="1643" spans="3:24">
      <c r="C1643">
        <v>2016</v>
      </c>
      <c r="D1643">
        <v>502</v>
      </c>
      <c r="E1643" s="321">
        <v>4</v>
      </c>
      <c r="F1643" s="127">
        <v>2</v>
      </c>
      <c r="G1643" s="127">
        <v>101</v>
      </c>
      <c r="H1643" s="322">
        <v>0.47182999999999997</v>
      </c>
      <c r="I1643" s="9">
        <v>2695.6670400000007</v>
      </c>
      <c r="J1643">
        <f t="shared" si="81"/>
        <v>4.6715841584158415E-3</v>
      </c>
      <c r="K1643">
        <v>2.3691525459289551</v>
      </c>
      <c r="W1643" s="9">
        <v>2695.6670400000007</v>
      </c>
      <c r="X1643">
        <v>4.6715841584158415E-3</v>
      </c>
    </row>
    <row r="1644" spans="3:24">
      <c r="C1644">
        <v>2016</v>
      </c>
      <c r="D1644">
        <v>502</v>
      </c>
      <c r="E1644" s="321">
        <v>4</v>
      </c>
      <c r="F1644" s="127">
        <v>3</v>
      </c>
      <c r="G1644" s="127">
        <v>101</v>
      </c>
      <c r="H1644" s="322">
        <v>0.47968500000000003</v>
      </c>
      <c r="I1644" s="9">
        <v>2852.3262240000008</v>
      </c>
      <c r="J1644">
        <f t="shared" si="81"/>
        <v>4.7493564356435643E-3</v>
      </c>
      <c r="K1644">
        <v>2.1957361698150635</v>
      </c>
      <c r="W1644" s="9">
        <v>2852.3262240000008</v>
      </c>
      <c r="X1644">
        <v>4.7493564356435643E-3</v>
      </c>
    </row>
    <row r="1645" spans="3:24">
      <c r="C1645">
        <v>2016</v>
      </c>
      <c r="D1645">
        <v>502</v>
      </c>
      <c r="E1645" s="321">
        <v>4</v>
      </c>
      <c r="F1645" s="127">
        <v>4</v>
      </c>
      <c r="G1645" s="127">
        <v>101</v>
      </c>
      <c r="H1645" s="322">
        <v>0.63575999999999999</v>
      </c>
      <c r="I1645" s="9">
        <v>3549.5301599999998</v>
      </c>
      <c r="J1645">
        <f t="shared" si="81"/>
        <v>6.2946534653465346E-3</v>
      </c>
      <c r="K1645">
        <v>2.0159943103790283</v>
      </c>
      <c r="W1645" s="9">
        <v>3549.5301599999998</v>
      </c>
      <c r="X1645">
        <v>6.2946534653465346E-3</v>
      </c>
    </row>
    <row r="1646" spans="3:24">
      <c r="C1646">
        <v>2016</v>
      </c>
      <c r="D1646">
        <v>502</v>
      </c>
      <c r="E1646" s="321">
        <v>4</v>
      </c>
      <c r="F1646" s="127">
        <v>5</v>
      </c>
      <c r="G1646" s="127">
        <v>101</v>
      </c>
      <c r="H1646" s="322">
        <v>0.64330500000000002</v>
      </c>
      <c r="I1646" s="9">
        <v>4948.1720640000003</v>
      </c>
      <c r="J1646">
        <f t="shared" si="81"/>
        <v>6.3693564356435643E-3</v>
      </c>
      <c r="K1646">
        <v>2.6375637054443359</v>
      </c>
      <c r="W1646" s="9">
        <v>4948.1720640000003</v>
      </c>
      <c r="X1646">
        <v>6.3693564356435643E-3</v>
      </c>
    </row>
    <row r="1647" spans="3:24">
      <c r="C1647">
        <v>2016</v>
      </c>
      <c r="D1647">
        <v>502</v>
      </c>
      <c r="E1647" s="321">
        <v>4</v>
      </c>
      <c r="F1647" s="127">
        <v>6</v>
      </c>
      <c r="G1647" s="127">
        <v>101</v>
      </c>
      <c r="H1647" s="322">
        <v>0.77937500000000004</v>
      </c>
      <c r="I1647" s="9">
        <v>5272.7811839999986</v>
      </c>
      <c r="J1647">
        <f t="shared" si="81"/>
        <v>7.7165841584158424E-3</v>
      </c>
      <c r="K1647">
        <v>2.8225514888763428</v>
      </c>
      <c r="W1647" s="9">
        <v>5272.7811839999986</v>
      </c>
      <c r="X1647">
        <v>7.7165841584158424E-3</v>
      </c>
    </row>
    <row r="1648" spans="3:24">
      <c r="C1648">
        <v>2016</v>
      </c>
      <c r="D1648">
        <v>502</v>
      </c>
      <c r="E1648" s="321">
        <v>4</v>
      </c>
      <c r="F1648" s="127">
        <v>7</v>
      </c>
      <c r="G1648" s="127">
        <v>101</v>
      </c>
      <c r="H1648" s="322">
        <v>0.76850499999999999</v>
      </c>
      <c r="I1648" s="9">
        <v>5267.135808</v>
      </c>
      <c r="J1648">
        <f t="shared" ref="J1648:J1711" si="82">H1648/G1648</f>
        <v>7.6089603960396036E-3</v>
      </c>
      <c r="K1648">
        <v>2.9987106323242188</v>
      </c>
      <c r="W1648" s="9">
        <v>5267.135808</v>
      </c>
      <c r="X1648">
        <v>7.6089603960396036E-3</v>
      </c>
    </row>
    <row r="1649" spans="3:24">
      <c r="C1649">
        <v>2016</v>
      </c>
      <c r="D1649">
        <v>502</v>
      </c>
      <c r="E1649" s="321">
        <v>4</v>
      </c>
      <c r="F1649" s="127">
        <v>8</v>
      </c>
      <c r="G1649" s="127">
        <v>101</v>
      </c>
      <c r="H1649" s="322">
        <v>0.61502500000000004</v>
      </c>
      <c r="I1649" s="9">
        <v>4126.7698559999999</v>
      </c>
      <c r="J1649">
        <f t="shared" si="82"/>
        <v>6.0893564356435644E-3</v>
      </c>
      <c r="K1649">
        <v>1.9668625593185425</v>
      </c>
      <c r="W1649" s="9">
        <v>4126.7698559999999</v>
      </c>
      <c r="X1649">
        <v>6.0893564356435644E-3</v>
      </c>
    </row>
    <row r="1650" spans="3:24">
      <c r="C1650">
        <v>2016</v>
      </c>
      <c r="D1650">
        <v>502</v>
      </c>
      <c r="E1650" s="321">
        <v>4</v>
      </c>
      <c r="F1650" s="127">
        <v>9</v>
      </c>
      <c r="G1650" s="127">
        <v>101</v>
      </c>
      <c r="H1650" s="322">
        <v>0.68567999999999996</v>
      </c>
      <c r="I1650" s="9">
        <v>4698.364176</v>
      </c>
      <c r="J1650">
        <f t="shared" si="82"/>
        <v>6.7889108910891083E-3</v>
      </c>
      <c r="K1650">
        <v>2.131169319152832</v>
      </c>
      <c r="W1650" s="9">
        <v>4698.364176</v>
      </c>
      <c r="X1650">
        <v>6.7889108910891083E-3</v>
      </c>
    </row>
    <row r="1651" spans="3:24">
      <c r="C1651">
        <v>2016</v>
      </c>
      <c r="D1651">
        <v>502</v>
      </c>
      <c r="E1651" s="321">
        <v>4</v>
      </c>
      <c r="F1651" s="127">
        <v>10</v>
      </c>
      <c r="G1651" s="127">
        <v>101</v>
      </c>
      <c r="H1651" s="322">
        <v>0.71883999999999992</v>
      </c>
      <c r="I1651" s="9">
        <v>5175.3984480000008</v>
      </c>
      <c r="J1651">
        <f t="shared" si="82"/>
        <v>7.1172277227722763E-3</v>
      </c>
      <c r="K1651">
        <v>2.5022091865539551</v>
      </c>
      <c r="W1651" s="9">
        <v>5175.3984480000008</v>
      </c>
      <c r="X1651">
        <v>7.1172277227722763E-3</v>
      </c>
    </row>
    <row r="1652" spans="3:24">
      <c r="C1652">
        <v>2016</v>
      </c>
      <c r="D1652">
        <v>502</v>
      </c>
      <c r="E1652" s="321">
        <v>4</v>
      </c>
      <c r="F1652" s="127">
        <v>11</v>
      </c>
      <c r="G1652" s="127">
        <v>101</v>
      </c>
      <c r="H1652" s="322">
        <v>0.72840499999999997</v>
      </c>
      <c r="I1652" s="9">
        <v>4222.7412480000003</v>
      </c>
      <c r="J1652">
        <f t="shared" si="82"/>
        <v>7.2119306930693069E-3</v>
      </c>
      <c r="K1652">
        <v>2.511476993560791</v>
      </c>
      <c r="W1652" s="9">
        <v>4222.7412480000003</v>
      </c>
      <c r="X1652">
        <v>7.2119306930693069E-3</v>
      </c>
    </row>
    <row r="1653" spans="3:24">
      <c r="C1653">
        <v>2016</v>
      </c>
      <c r="D1653">
        <v>502</v>
      </c>
      <c r="E1653" s="321">
        <v>4</v>
      </c>
      <c r="F1653" s="127">
        <v>12</v>
      </c>
      <c r="G1653" s="127">
        <v>101</v>
      </c>
      <c r="H1653" s="322">
        <v>0.74416499999999997</v>
      </c>
      <c r="I1653" s="9">
        <v>5381.4546720000008</v>
      </c>
      <c r="J1653">
        <f t="shared" si="82"/>
        <v>7.3679702970297026E-3</v>
      </c>
      <c r="K1653">
        <v>2.1114435195922852</v>
      </c>
      <c r="W1653" s="9">
        <v>5381.4546720000008</v>
      </c>
      <c r="X1653">
        <v>7.3679702970297026E-3</v>
      </c>
    </row>
    <row r="1654" spans="3:24">
      <c r="C1654">
        <v>2016</v>
      </c>
      <c r="D1654">
        <v>502</v>
      </c>
      <c r="E1654" s="321">
        <v>4</v>
      </c>
      <c r="F1654" s="127">
        <v>13</v>
      </c>
      <c r="G1654" s="127">
        <v>101</v>
      </c>
      <c r="H1654" s="322">
        <v>0.81882499999999991</v>
      </c>
      <c r="I1654" s="9">
        <v>5377.2206400000005</v>
      </c>
      <c r="J1654">
        <f t="shared" si="82"/>
        <v>8.1071782178217811E-3</v>
      </c>
      <c r="K1654">
        <v>2.9035353660583496</v>
      </c>
      <c r="W1654" s="9">
        <v>5377.2206400000005</v>
      </c>
      <c r="X1654">
        <v>8.1071782178217811E-3</v>
      </c>
    </row>
    <row r="1655" spans="3:24">
      <c r="C1655">
        <v>2016</v>
      </c>
      <c r="D1655">
        <v>502</v>
      </c>
      <c r="E1655" s="321">
        <v>4</v>
      </c>
      <c r="F1655" s="127">
        <v>14</v>
      </c>
      <c r="G1655" s="127">
        <v>101</v>
      </c>
      <c r="H1655" s="322">
        <v>0.70690999999999993</v>
      </c>
      <c r="I1655" s="9">
        <v>5007.4485119999999</v>
      </c>
      <c r="J1655">
        <f t="shared" si="82"/>
        <v>6.9991089108910887E-3</v>
      </c>
      <c r="K1655">
        <v>2.2491927146911621</v>
      </c>
      <c r="W1655" s="9">
        <v>5007.4485119999999</v>
      </c>
      <c r="X1655">
        <v>6.9991089108910887E-3</v>
      </c>
    </row>
    <row r="1656" spans="3:24">
      <c r="C1656">
        <v>2016</v>
      </c>
      <c r="D1656">
        <v>502</v>
      </c>
      <c r="E1656" s="321">
        <v>1</v>
      </c>
      <c r="F1656" s="127">
        <v>1</v>
      </c>
      <c r="G1656" s="127">
        <v>106</v>
      </c>
      <c r="H1656" s="322">
        <v>0.38959500000000002</v>
      </c>
      <c r="I1656" s="9">
        <v>2142.4201919999996</v>
      </c>
      <c r="J1656">
        <f t="shared" si="82"/>
        <v>3.6754245283018871E-3</v>
      </c>
      <c r="K1656">
        <v>2.3168840408325195</v>
      </c>
      <c r="W1656" s="9">
        <v>2142.4201919999996</v>
      </c>
      <c r="X1656">
        <v>3.6754245283018871E-3</v>
      </c>
    </row>
    <row r="1657" spans="3:24">
      <c r="C1657">
        <v>2016</v>
      </c>
      <c r="D1657">
        <v>502</v>
      </c>
      <c r="E1657" s="321">
        <v>1</v>
      </c>
      <c r="F1657" s="127">
        <v>2</v>
      </c>
      <c r="G1657" s="127">
        <v>106</v>
      </c>
      <c r="H1657" s="322">
        <v>0.231625</v>
      </c>
      <c r="I1657" s="9">
        <v>772.00516800000003</v>
      </c>
      <c r="J1657">
        <f t="shared" si="82"/>
        <v>2.1851415094339623E-3</v>
      </c>
      <c r="K1657">
        <v>2.4741442203521729</v>
      </c>
      <c r="W1657" s="9">
        <v>772.00516800000003</v>
      </c>
      <c r="X1657">
        <v>2.1851415094339623E-3</v>
      </c>
    </row>
    <row r="1658" spans="3:24">
      <c r="C1658">
        <v>2016</v>
      </c>
      <c r="D1658">
        <v>502</v>
      </c>
      <c r="E1658" s="321">
        <v>1</v>
      </c>
      <c r="F1658" s="127">
        <v>3</v>
      </c>
      <c r="G1658" s="127">
        <v>106</v>
      </c>
      <c r="H1658" s="322">
        <v>0.50911000000000006</v>
      </c>
      <c r="I1658" s="9">
        <v>3285.6088319999994</v>
      </c>
      <c r="J1658">
        <f t="shared" si="82"/>
        <v>4.8029245283018876E-3</v>
      </c>
      <c r="K1658">
        <v>2.2797813415527344</v>
      </c>
      <c r="W1658" s="9">
        <v>3285.6088319999994</v>
      </c>
      <c r="X1658">
        <v>4.8029245283018876E-3</v>
      </c>
    </row>
    <row r="1659" spans="3:24">
      <c r="C1659">
        <v>2016</v>
      </c>
      <c r="D1659">
        <v>502</v>
      </c>
      <c r="E1659" s="321">
        <v>1</v>
      </c>
      <c r="F1659" s="127">
        <v>4</v>
      </c>
      <c r="G1659" s="127">
        <v>106</v>
      </c>
      <c r="H1659" s="322">
        <v>0.50462000000000007</v>
      </c>
      <c r="I1659" s="9">
        <v>2850.9148799999994</v>
      </c>
      <c r="J1659">
        <f t="shared" si="82"/>
        <v>4.76056603773585E-3</v>
      </c>
      <c r="K1659">
        <v>2.1639151573181152</v>
      </c>
      <c r="W1659" s="9">
        <v>2850.9148799999994</v>
      </c>
      <c r="X1659">
        <v>4.76056603773585E-3</v>
      </c>
    </row>
    <row r="1660" spans="3:24">
      <c r="C1660">
        <v>2016</v>
      </c>
      <c r="D1660">
        <v>502</v>
      </c>
      <c r="E1660" s="321">
        <v>1</v>
      </c>
      <c r="F1660" s="127">
        <v>5</v>
      </c>
      <c r="G1660" s="127">
        <v>106</v>
      </c>
      <c r="H1660" s="322">
        <v>0.65267500000000001</v>
      </c>
      <c r="I1660" s="9">
        <v>4684.250736</v>
      </c>
      <c r="J1660">
        <f t="shared" si="82"/>
        <v>6.1573113207547174E-3</v>
      </c>
      <c r="K1660">
        <v>2.1702632904052734</v>
      </c>
      <c r="W1660" s="9">
        <v>4684.250736</v>
      </c>
      <c r="X1660">
        <v>6.1573113207547174E-3</v>
      </c>
    </row>
    <row r="1661" spans="3:24">
      <c r="C1661">
        <v>2016</v>
      </c>
      <c r="D1661">
        <v>502</v>
      </c>
      <c r="E1661" s="321">
        <v>1</v>
      </c>
      <c r="F1661" s="127">
        <v>6</v>
      </c>
      <c r="G1661" s="127">
        <v>106</v>
      </c>
      <c r="H1661" s="322">
        <v>0.69674000000000003</v>
      </c>
      <c r="I1661" s="9">
        <v>4641.9104160000006</v>
      </c>
      <c r="J1661">
        <f t="shared" si="82"/>
        <v>6.5730188679245282E-3</v>
      </c>
      <c r="K1661">
        <v>2.1525390148162842</v>
      </c>
      <c r="W1661" s="9">
        <v>4641.9104160000006</v>
      </c>
      <c r="X1661">
        <v>6.5730188679245282E-3</v>
      </c>
    </row>
    <row r="1662" spans="3:24">
      <c r="C1662">
        <v>2016</v>
      </c>
      <c r="D1662">
        <v>502</v>
      </c>
      <c r="E1662" s="321">
        <v>1</v>
      </c>
      <c r="F1662" s="127">
        <v>7</v>
      </c>
      <c r="G1662" s="127">
        <v>106</v>
      </c>
      <c r="H1662" s="322">
        <v>0.73103000000000007</v>
      </c>
      <c r="I1662" s="9">
        <v>5315.1215040000006</v>
      </c>
      <c r="J1662">
        <f t="shared" si="82"/>
        <v>6.8965094339622649E-3</v>
      </c>
      <c r="K1662">
        <v>2.2729043960571289</v>
      </c>
      <c r="W1662" s="9">
        <v>5315.1215040000006</v>
      </c>
      <c r="X1662">
        <v>6.8965094339622649E-3</v>
      </c>
    </row>
    <row r="1663" spans="3:24">
      <c r="C1663">
        <v>2016</v>
      </c>
      <c r="D1663">
        <v>502</v>
      </c>
      <c r="E1663" s="321">
        <v>1</v>
      </c>
      <c r="F1663" s="127">
        <v>8</v>
      </c>
      <c r="G1663" s="127">
        <v>106</v>
      </c>
      <c r="H1663" s="322">
        <v>0.43907499999999999</v>
      </c>
      <c r="I1663" s="9">
        <v>2646.2700000000004</v>
      </c>
      <c r="J1663">
        <f t="shared" si="82"/>
        <v>4.1422169811320755E-3</v>
      </c>
      <c r="K1663">
        <v>2.1514832973480225</v>
      </c>
      <c r="W1663" s="9">
        <v>2646.2700000000004</v>
      </c>
      <c r="X1663">
        <v>4.1422169811320755E-3</v>
      </c>
    </row>
    <row r="1664" spans="3:24">
      <c r="C1664">
        <v>2016</v>
      </c>
      <c r="D1664">
        <v>502</v>
      </c>
      <c r="E1664" s="321">
        <v>1</v>
      </c>
      <c r="F1664" s="127">
        <v>9</v>
      </c>
      <c r="G1664" s="127">
        <v>106</v>
      </c>
      <c r="H1664" s="322">
        <v>0.61290500000000003</v>
      </c>
      <c r="I1664" s="9">
        <v>4358.2302719999998</v>
      </c>
      <c r="J1664">
        <f t="shared" si="82"/>
        <v>5.7821226415094339E-3</v>
      </c>
      <c r="K1664">
        <v>2.2488045692443848</v>
      </c>
      <c r="W1664" s="9">
        <v>4358.2302719999998</v>
      </c>
      <c r="X1664">
        <v>5.7821226415094339E-3</v>
      </c>
    </row>
    <row r="1665" spans="3:24">
      <c r="C1665">
        <v>2016</v>
      </c>
      <c r="D1665">
        <v>502</v>
      </c>
      <c r="E1665" s="321">
        <v>1</v>
      </c>
      <c r="F1665" s="127">
        <v>10</v>
      </c>
      <c r="G1665" s="127">
        <v>106</v>
      </c>
      <c r="H1665" s="322">
        <v>0.64053000000000004</v>
      </c>
      <c r="I1665" s="9">
        <v>4259.4361920000001</v>
      </c>
      <c r="J1665">
        <f t="shared" si="82"/>
        <v>6.0427358490566041E-3</v>
      </c>
      <c r="K1665">
        <v>2.1121726036071777</v>
      </c>
      <c r="W1665" s="9">
        <v>4259.4361920000001</v>
      </c>
      <c r="X1665">
        <v>6.0427358490566041E-3</v>
      </c>
    </row>
    <row r="1666" spans="3:24">
      <c r="C1666">
        <v>2016</v>
      </c>
      <c r="D1666">
        <v>502</v>
      </c>
      <c r="E1666" s="321">
        <v>1</v>
      </c>
      <c r="F1666" s="127">
        <v>11</v>
      </c>
      <c r="G1666" s="127">
        <v>106</v>
      </c>
      <c r="H1666" s="322">
        <v>0.68083000000000005</v>
      </c>
      <c r="I1666" s="9">
        <v>5277.0152160000007</v>
      </c>
      <c r="J1666">
        <f t="shared" si="82"/>
        <v>6.4229245283018875E-3</v>
      </c>
      <c r="K1666">
        <v>2.4005825519561768</v>
      </c>
      <c r="W1666" s="9">
        <v>5277.0152160000007</v>
      </c>
      <c r="X1666">
        <v>6.4229245283018875E-3</v>
      </c>
    </row>
    <row r="1667" spans="3:24">
      <c r="C1667">
        <v>2016</v>
      </c>
      <c r="D1667">
        <v>502</v>
      </c>
      <c r="E1667" s="321">
        <v>1</v>
      </c>
      <c r="F1667" s="127">
        <v>12</v>
      </c>
      <c r="G1667" s="127">
        <v>106</v>
      </c>
      <c r="H1667" s="322">
        <v>0.72058500000000003</v>
      </c>
      <c r="I1667" s="9">
        <v>5247.3769919999995</v>
      </c>
      <c r="J1667">
        <f t="shared" si="82"/>
        <v>6.7979716981132077E-3</v>
      </c>
      <c r="K1667">
        <v>2.2445063591003418</v>
      </c>
      <c r="W1667" s="9">
        <v>5247.3769919999995</v>
      </c>
      <c r="X1667">
        <v>6.7979716981132077E-3</v>
      </c>
    </row>
    <row r="1668" spans="3:24">
      <c r="C1668">
        <v>2016</v>
      </c>
      <c r="D1668">
        <v>502</v>
      </c>
      <c r="E1668" s="321">
        <v>1</v>
      </c>
      <c r="F1668" s="127">
        <v>13</v>
      </c>
      <c r="G1668" s="127">
        <v>106</v>
      </c>
      <c r="H1668" s="322">
        <v>0.7720800000000001</v>
      </c>
      <c r="I1668" s="9">
        <v>5384.2773599999982</v>
      </c>
      <c r="J1668">
        <f t="shared" si="82"/>
        <v>7.2837735849056616E-3</v>
      </c>
      <c r="K1668">
        <v>2.6850736141204834</v>
      </c>
      <c r="W1668" s="9">
        <v>5384.2773599999982</v>
      </c>
      <c r="X1668">
        <v>7.2837735849056616E-3</v>
      </c>
    </row>
    <row r="1669" spans="3:24">
      <c r="C1669">
        <v>2016</v>
      </c>
      <c r="D1669">
        <v>502</v>
      </c>
      <c r="E1669" s="321">
        <v>1</v>
      </c>
      <c r="F1669" s="127">
        <v>14</v>
      </c>
      <c r="G1669" s="127">
        <v>106</v>
      </c>
      <c r="H1669" s="322">
        <v>0.650505</v>
      </c>
      <c r="I1669" s="9">
        <v>4307.4218880000008</v>
      </c>
      <c r="J1669">
        <f t="shared" si="82"/>
        <v>6.1368396226415094E-3</v>
      </c>
      <c r="K1669">
        <v>2.1852645874023438</v>
      </c>
      <c r="W1669" s="9">
        <v>4307.4218880000008</v>
      </c>
      <c r="X1669">
        <v>6.1368396226415094E-3</v>
      </c>
    </row>
    <row r="1670" spans="3:24">
      <c r="C1670">
        <v>2016</v>
      </c>
      <c r="D1670">
        <v>502</v>
      </c>
      <c r="E1670" s="321">
        <v>2</v>
      </c>
      <c r="F1670" s="127">
        <v>1</v>
      </c>
      <c r="G1670" s="127">
        <v>106</v>
      </c>
      <c r="H1670" s="322">
        <v>0.34140000000000004</v>
      </c>
      <c r="I1670" s="9">
        <v>1589.173344</v>
      </c>
      <c r="J1670">
        <f t="shared" si="82"/>
        <v>3.2207547169811326E-3</v>
      </c>
      <c r="K1670">
        <v>2.3433043956756592</v>
      </c>
      <c r="W1670" s="9">
        <v>1589.173344</v>
      </c>
      <c r="X1670">
        <v>3.2207547169811326E-3</v>
      </c>
    </row>
    <row r="1671" spans="3:24">
      <c r="C1671">
        <v>2016</v>
      </c>
      <c r="D1671">
        <v>502</v>
      </c>
      <c r="E1671" s="321">
        <v>2</v>
      </c>
      <c r="F1671" s="127">
        <v>2</v>
      </c>
      <c r="G1671" s="127">
        <v>106</v>
      </c>
      <c r="H1671" s="322">
        <v>0.44898000000000005</v>
      </c>
      <c r="I1671" s="9">
        <v>1563.7691520000001</v>
      </c>
      <c r="J1671">
        <f t="shared" si="82"/>
        <v>4.2356603773584913E-3</v>
      </c>
      <c r="K1671">
        <v>2.1199288368225098</v>
      </c>
      <c r="W1671" s="9">
        <v>1563.7691520000001</v>
      </c>
      <c r="X1671">
        <v>4.2356603773584913E-3</v>
      </c>
    </row>
    <row r="1672" spans="3:24">
      <c r="C1672">
        <v>2016</v>
      </c>
      <c r="D1672">
        <v>502</v>
      </c>
      <c r="E1672" s="321">
        <v>2</v>
      </c>
      <c r="F1672" s="127">
        <v>3</v>
      </c>
      <c r="G1672" s="127">
        <v>106</v>
      </c>
      <c r="H1672" s="322">
        <v>0.39624499999999996</v>
      </c>
      <c r="I1672" s="9">
        <v>2745.0640800000001</v>
      </c>
      <c r="J1672">
        <f t="shared" si="82"/>
        <v>3.7381603773584903E-3</v>
      </c>
      <c r="K1672">
        <v>2.1289436817169189</v>
      </c>
      <c r="W1672" s="9">
        <v>2745.0640800000001</v>
      </c>
      <c r="X1672">
        <v>3.7381603773584903E-3</v>
      </c>
    </row>
    <row r="1673" spans="3:24">
      <c r="C1673">
        <v>2016</v>
      </c>
      <c r="D1673">
        <v>502</v>
      </c>
      <c r="E1673" s="321">
        <v>2</v>
      </c>
      <c r="F1673" s="127">
        <v>4</v>
      </c>
      <c r="G1673" s="127">
        <v>106</v>
      </c>
      <c r="H1673" s="322">
        <v>0.52254500000000004</v>
      </c>
      <c r="I1673" s="9">
        <v>2431.7457119999999</v>
      </c>
      <c r="J1673">
        <f t="shared" si="82"/>
        <v>4.9296698113207547E-3</v>
      </c>
      <c r="K1673">
        <v>2.0698084831237793</v>
      </c>
      <c r="W1673" s="9">
        <v>2431.7457119999999</v>
      </c>
      <c r="X1673">
        <v>4.9296698113207547E-3</v>
      </c>
    </row>
    <row r="1674" spans="3:24">
      <c r="C1674">
        <v>2016</v>
      </c>
      <c r="D1674">
        <v>502</v>
      </c>
      <c r="E1674" s="321">
        <v>2</v>
      </c>
      <c r="F1674" s="127">
        <v>5</v>
      </c>
      <c r="G1674" s="127">
        <v>106</v>
      </c>
      <c r="H1674" s="322">
        <v>0.66525499999999993</v>
      </c>
      <c r="I1674" s="9">
        <v>3240.4458240000013</v>
      </c>
      <c r="J1674">
        <f t="shared" si="82"/>
        <v>6.2759905660377353E-3</v>
      </c>
      <c r="K1674">
        <v>2.1133553981781006</v>
      </c>
      <c r="W1674" s="9">
        <v>3240.4458240000013</v>
      </c>
      <c r="X1674">
        <v>6.2759905660377353E-3</v>
      </c>
    </row>
    <row r="1675" spans="3:24">
      <c r="C1675">
        <v>2016</v>
      </c>
      <c r="D1675">
        <v>502</v>
      </c>
      <c r="E1675" s="321">
        <v>2</v>
      </c>
      <c r="F1675" s="127">
        <v>6</v>
      </c>
      <c r="G1675" s="127">
        <v>106</v>
      </c>
      <c r="H1675" s="322">
        <v>0.71236999999999995</v>
      </c>
      <c r="I1675" s="9">
        <v>5521.1777279999988</v>
      </c>
      <c r="J1675">
        <f t="shared" si="82"/>
        <v>6.7204716981132074E-3</v>
      </c>
      <c r="K1675">
        <v>2.1175520420074463</v>
      </c>
      <c r="W1675" s="9">
        <v>5521.1777279999988</v>
      </c>
      <c r="X1675">
        <v>6.7204716981132074E-3</v>
      </c>
    </row>
    <row r="1676" spans="3:24">
      <c r="C1676">
        <v>2016</v>
      </c>
      <c r="D1676">
        <v>502</v>
      </c>
      <c r="E1676" s="321">
        <v>2</v>
      </c>
      <c r="F1676" s="127">
        <v>7</v>
      </c>
      <c r="G1676" s="127">
        <v>106</v>
      </c>
      <c r="H1676" s="322">
        <v>0.77885000000000004</v>
      </c>
      <c r="I1676" s="9">
        <v>5483.0714400000006</v>
      </c>
      <c r="J1676">
        <f t="shared" si="82"/>
        <v>7.3476415094339623E-3</v>
      </c>
      <c r="K1676">
        <v>2.440178394317627</v>
      </c>
      <c r="W1676" s="9">
        <v>5483.0714400000006</v>
      </c>
      <c r="X1676">
        <v>7.3476415094339623E-3</v>
      </c>
    </row>
    <row r="1677" spans="3:24">
      <c r="C1677">
        <v>2016</v>
      </c>
      <c r="D1677">
        <v>502</v>
      </c>
      <c r="E1677" s="321">
        <v>2</v>
      </c>
      <c r="F1677" s="127">
        <v>8</v>
      </c>
      <c r="G1677" s="127">
        <v>106</v>
      </c>
      <c r="H1677" s="322">
        <v>0.50506499999999999</v>
      </c>
      <c r="I1677" s="9">
        <v>3322.3037759999997</v>
      </c>
      <c r="J1677">
        <f t="shared" si="82"/>
        <v>4.7647641509433961E-3</v>
      </c>
      <c r="K1677">
        <v>2.0675156116485596</v>
      </c>
      <c r="W1677" s="9">
        <v>3322.3037759999997</v>
      </c>
      <c r="X1677">
        <v>4.7647641509433961E-3</v>
      </c>
    </row>
    <row r="1678" spans="3:24">
      <c r="C1678">
        <v>2016</v>
      </c>
      <c r="D1678">
        <v>502</v>
      </c>
      <c r="E1678" s="321">
        <v>2</v>
      </c>
      <c r="F1678" s="127">
        <v>9</v>
      </c>
      <c r="G1678" s="127">
        <v>106</v>
      </c>
      <c r="H1678" s="322">
        <v>0.71233499999999994</v>
      </c>
      <c r="I1678" s="9">
        <v>5233.2635519999994</v>
      </c>
      <c r="J1678">
        <f t="shared" si="82"/>
        <v>6.7201415094339618E-3</v>
      </c>
      <c r="K1678">
        <v>2.0407404899597168</v>
      </c>
      <c r="W1678" s="9">
        <v>5233.2635519999994</v>
      </c>
      <c r="X1678">
        <v>6.7201415094339618E-3</v>
      </c>
    </row>
    <row r="1679" spans="3:24">
      <c r="C1679">
        <v>2016</v>
      </c>
      <c r="D1679">
        <v>502</v>
      </c>
      <c r="E1679" s="321">
        <v>2</v>
      </c>
      <c r="F1679" s="127">
        <v>10</v>
      </c>
      <c r="G1679" s="127">
        <v>106</v>
      </c>
      <c r="H1679" s="322">
        <v>0.70263500000000001</v>
      </c>
      <c r="I1679" s="9">
        <v>5202.2139839999982</v>
      </c>
      <c r="J1679">
        <f t="shared" si="82"/>
        <v>6.6286320754716981E-3</v>
      </c>
      <c r="K1679">
        <v>2.0391924381256104</v>
      </c>
      <c r="W1679" s="9">
        <v>5202.2139839999982</v>
      </c>
      <c r="X1679">
        <v>6.6286320754716981E-3</v>
      </c>
    </row>
    <row r="1680" spans="3:24">
      <c r="C1680">
        <v>2016</v>
      </c>
      <c r="D1680">
        <v>502</v>
      </c>
      <c r="E1680" s="321">
        <v>2</v>
      </c>
      <c r="F1680" s="127">
        <v>11</v>
      </c>
      <c r="G1680" s="127">
        <v>106</v>
      </c>
      <c r="H1680" s="322">
        <v>0.65267000000000008</v>
      </c>
      <c r="I1680" s="9">
        <v>4966.5195360000007</v>
      </c>
      <c r="J1680">
        <f t="shared" si="82"/>
        <v>6.1572641509433966E-3</v>
      </c>
      <c r="K1680">
        <v>2.3714673519134521</v>
      </c>
      <c r="W1680" s="9">
        <v>4966.5195360000007</v>
      </c>
      <c r="X1680">
        <v>6.1572641509433966E-3</v>
      </c>
    </row>
    <row r="1681" spans="3:24">
      <c r="C1681">
        <v>2016</v>
      </c>
      <c r="D1681">
        <v>502</v>
      </c>
      <c r="E1681" s="321">
        <v>2</v>
      </c>
      <c r="F1681" s="127">
        <v>12</v>
      </c>
      <c r="G1681" s="127">
        <v>106</v>
      </c>
      <c r="H1681" s="322">
        <v>0.71154499999999998</v>
      </c>
      <c r="I1681" s="9">
        <v>5260.0790880000004</v>
      </c>
      <c r="J1681">
        <f t="shared" si="82"/>
        <v>6.7126886792452829E-3</v>
      </c>
      <c r="K1681">
        <v>2.2487421035766602</v>
      </c>
      <c r="W1681" s="9">
        <v>5260.0790880000004</v>
      </c>
      <c r="X1681">
        <v>6.7126886792452829E-3</v>
      </c>
    </row>
    <row r="1682" spans="3:24">
      <c r="C1682">
        <v>2016</v>
      </c>
      <c r="D1682">
        <v>502</v>
      </c>
      <c r="E1682" s="321">
        <v>2</v>
      </c>
      <c r="F1682" s="127">
        <v>13</v>
      </c>
      <c r="G1682" s="127">
        <v>106</v>
      </c>
      <c r="H1682" s="322">
        <v>0.77703999999999995</v>
      </c>
      <c r="I1682" s="9">
        <v>5629.851216</v>
      </c>
      <c r="J1682">
        <f t="shared" si="82"/>
        <v>7.3305660377358485E-3</v>
      </c>
      <c r="K1682">
        <v>2.559267520904541</v>
      </c>
      <c r="W1682" s="9">
        <v>5629.851216</v>
      </c>
      <c r="X1682">
        <v>7.3305660377358485E-3</v>
      </c>
    </row>
    <row r="1683" spans="3:24">
      <c r="C1683">
        <v>2016</v>
      </c>
      <c r="D1683">
        <v>502</v>
      </c>
      <c r="E1683" s="321">
        <v>2</v>
      </c>
      <c r="F1683" s="127">
        <v>14</v>
      </c>
      <c r="G1683" s="127">
        <v>106</v>
      </c>
      <c r="H1683" s="322">
        <v>0.66202500000000009</v>
      </c>
      <c r="I1683" s="9">
        <v>5569.1634239999994</v>
      </c>
      <c r="J1683">
        <f t="shared" si="82"/>
        <v>6.2455188679245294E-3</v>
      </c>
      <c r="K1683">
        <v>1.9708222150802612</v>
      </c>
      <c r="W1683" s="9">
        <v>5569.1634239999994</v>
      </c>
      <c r="X1683">
        <v>6.2455188679245294E-3</v>
      </c>
    </row>
    <row r="1684" spans="3:24">
      <c r="C1684">
        <v>2016</v>
      </c>
      <c r="D1684">
        <v>502</v>
      </c>
      <c r="E1684" s="321">
        <v>3</v>
      </c>
      <c r="F1684" s="127">
        <v>1</v>
      </c>
      <c r="G1684" s="127">
        <v>106</v>
      </c>
      <c r="H1684" s="322">
        <v>0.41672500000000001</v>
      </c>
      <c r="I1684" s="9">
        <v>2273.6751839999997</v>
      </c>
      <c r="J1684">
        <f t="shared" si="82"/>
        <v>3.9313679245283019E-3</v>
      </c>
      <c r="K1684">
        <v>2.3720104694366455</v>
      </c>
      <c r="W1684" s="9">
        <v>2273.6751839999997</v>
      </c>
      <c r="X1684">
        <v>3.9313679245283019E-3</v>
      </c>
    </row>
    <row r="1685" spans="3:24">
      <c r="C1685">
        <v>2016</v>
      </c>
      <c r="D1685">
        <v>502</v>
      </c>
      <c r="E1685" s="321">
        <v>3</v>
      </c>
      <c r="F1685" s="127">
        <v>2</v>
      </c>
      <c r="G1685" s="127">
        <v>106</v>
      </c>
      <c r="H1685" s="322">
        <v>0.44743500000000003</v>
      </c>
      <c r="I1685" s="9">
        <v>2721.0712320000002</v>
      </c>
      <c r="J1685">
        <f t="shared" si="82"/>
        <v>4.2210849056603774E-3</v>
      </c>
      <c r="K1685">
        <v>2.2427468299865723</v>
      </c>
      <c r="W1685" s="9">
        <v>2721.0712320000002</v>
      </c>
      <c r="X1685">
        <v>4.2210849056603774E-3</v>
      </c>
    </row>
    <row r="1686" spans="3:24">
      <c r="C1686">
        <v>2016</v>
      </c>
      <c r="D1686">
        <v>502</v>
      </c>
      <c r="E1686" s="321">
        <v>3</v>
      </c>
      <c r="F1686" s="127">
        <v>3</v>
      </c>
      <c r="G1686" s="127">
        <v>106</v>
      </c>
      <c r="H1686" s="322">
        <v>0.53105000000000002</v>
      </c>
      <c r="I1686" s="9">
        <v>3908.0115360000004</v>
      </c>
      <c r="J1686">
        <f t="shared" si="82"/>
        <v>5.009905660377359E-3</v>
      </c>
      <c r="K1686">
        <v>2.3633613586425781</v>
      </c>
      <c r="W1686" s="9">
        <v>3908.0115360000004</v>
      </c>
      <c r="X1686">
        <v>5.009905660377359E-3</v>
      </c>
    </row>
    <row r="1687" spans="3:24">
      <c r="C1687">
        <v>2016</v>
      </c>
      <c r="D1687">
        <v>502</v>
      </c>
      <c r="E1687" s="321">
        <v>3</v>
      </c>
      <c r="F1687" s="127">
        <v>4</v>
      </c>
      <c r="G1687" s="127">
        <v>106</v>
      </c>
      <c r="H1687" s="322">
        <v>0.64707999999999999</v>
      </c>
      <c r="I1687" s="9">
        <v>4409.0386560000006</v>
      </c>
      <c r="J1687">
        <f t="shared" si="82"/>
        <v>6.1045283018867922E-3</v>
      </c>
      <c r="K1687">
        <v>2.130730152130127</v>
      </c>
      <c r="W1687" s="9">
        <v>4409.0386560000006</v>
      </c>
      <c r="X1687">
        <v>6.1045283018867922E-3</v>
      </c>
    </row>
    <row r="1688" spans="3:24">
      <c r="C1688">
        <v>2016</v>
      </c>
      <c r="D1688">
        <v>502</v>
      </c>
      <c r="E1688" s="321">
        <v>3</v>
      </c>
      <c r="F1688" s="127">
        <v>5</v>
      </c>
      <c r="G1688" s="127">
        <v>106</v>
      </c>
      <c r="H1688" s="322">
        <v>0.72914000000000001</v>
      </c>
      <c r="I1688" s="9">
        <v>4811.2716960000007</v>
      </c>
      <c r="J1688">
        <f t="shared" si="82"/>
        <v>6.8786792452830191E-3</v>
      </c>
      <c r="K1688">
        <v>2.278623104095459</v>
      </c>
      <c r="W1688" s="9">
        <v>4811.2716960000007</v>
      </c>
      <c r="X1688">
        <v>6.8786792452830191E-3</v>
      </c>
    </row>
    <row r="1689" spans="3:24">
      <c r="C1689">
        <v>2016</v>
      </c>
      <c r="D1689">
        <v>502</v>
      </c>
      <c r="E1689" s="321">
        <v>3</v>
      </c>
      <c r="F1689" s="127">
        <v>6</v>
      </c>
      <c r="G1689" s="127">
        <v>106</v>
      </c>
      <c r="H1689" s="322">
        <v>0.71736500000000003</v>
      </c>
      <c r="I1689" s="9">
        <v>5039.9094239999995</v>
      </c>
      <c r="J1689">
        <f t="shared" si="82"/>
        <v>6.7675943396226417E-3</v>
      </c>
      <c r="K1689" t="s">
        <v>17</v>
      </c>
      <c r="W1689" s="9">
        <v>5039.9094239999995</v>
      </c>
      <c r="X1689">
        <v>6.7675943396226417E-3</v>
      </c>
    </row>
    <row r="1690" spans="3:24">
      <c r="C1690">
        <v>2016</v>
      </c>
      <c r="D1690">
        <v>502</v>
      </c>
      <c r="E1690" s="321">
        <v>3</v>
      </c>
      <c r="F1690" s="127">
        <v>7</v>
      </c>
      <c r="G1690" s="127">
        <v>106</v>
      </c>
      <c r="H1690" s="322">
        <v>0.75215999999999994</v>
      </c>
      <c r="I1690" s="9">
        <v>5387.1000480000002</v>
      </c>
      <c r="J1690">
        <f t="shared" si="82"/>
        <v>7.0958490566037733E-3</v>
      </c>
      <c r="K1690">
        <v>2.5772430896759033</v>
      </c>
      <c r="W1690" s="9">
        <v>5387.1000480000002</v>
      </c>
      <c r="X1690">
        <v>7.0958490566037733E-3</v>
      </c>
    </row>
    <row r="1691" spans="3:24">
      <c r="C1691">
        <v>2016</v>
      </c>
      <c r="D1691">
        <v>502</v>
      </c>
      <c r="E1691" s="321">
        <v>3</v>
      </c>
      <c r="F1691" s="127">
        <v>8</v>
      </c>
      <c r="G1691" s="127">
        <v>106</v>
      </c>
      <c r="H1691" s="322">
        <v>0.55665999999999993</v>
      </c>
      <c r="I1691" s="9">
        <v>4486.6625759999988</v>
      </c>
      <c r="J1691">
        <f t="shared" si="82"/>
        <v>5.2515094339622634E-3</v>
      </c>
      <c r="K1691">
        <v>2.1722750663757324</v>
      </c>
      <c r="W1691" s="9">
        <v>4486.6625759999988</v>
      </c>
      <c r="X1691">
        <v>5.2515094339622634E-3</v>
      </c>
    </row>
    <row r="1692" spans="3:24">
      <c r="C1692">
        <v>2016</v>
      </c>
      <c r="D1692">
        <v>502</v>
      </c>
      <c r="E1692" s="321">
        <v>3</v>
      </c>
      <c r="F1692" s="127">
        <v>9</v>
      </c>
      <c r="G1692" s="127">
        <v>106</v>
      </c>
      <c r="H1692" s="322">
        <v>0.69964999999999999</v>
      </c>
      <c r="I1692" s="9">
        <v>4980.6329759999999</v>
      </c>
      <c r="J1692">
        <f t="shared" si="82"/>
        <v>6.6004716981132071E-3</v>
      </c>
      <c r="K1692">
        <v>2.3647444248199463</v>
      </c>
      <c r="W1692" s="9">
        <v>4980.6329759999999</v>
      </c>
      <c r="X1692">
        <v>6.6004716981132071E-3</v>
      </c>
    </row>
    <row r="1693" spans="3:24">
      <c r="C1693">
        <v>2016</v>
      </c>
      <c r="D1693">
        <v>502</v>
      </c>
      <c r="E1693" s="321">
        <v>3</v>
      </c>
      <c r="F1693" s="127">
        <v>10</v>
      </c>
      <c r="G1693" s="127">
        <v>106</v>
      </c>
      <c r="H1693" s="322">
        <v>0.75073000000000001</v>
      </c>
      <c r="I1693" s="9">
        <v>4852.2006720000008</v>
      </c>
      <c r="J1693">
        <f t="shared" si="82"/>
        <v>7.0823584905660378E-3</v>
      </c>
      <c r="K1693">
        <v>2.1499502658843994</v>
      </c>
      <c r="W1693" s="9">
        <v>4852.2006720000008</v>
      </c>
      <c r="X1693">
        <v>7.0823584905660378E-3</v>
      </c>
    </row>
    <row r="1694" spans="3:24">
      <c r="C1694">
        <v>2016</v>
      </c>
      <c r="D1694">
        <v>502</v>
      </c>
      <c r="E1694" s="321">
        <v>3</v>
      </c>
      <c r="F1694" s="127">
        <v>11</v>
      </c>
      <c r="G1694" s="127">
        <v>106</v>
      </c>
      <c r="H1694" s="322">
        <v>0.75146500000000005</v>
      </c>
      <c r="I1694" s="9">
        <v>5346.1710719999992</v>
      </c>
      <c r="J1694">
        <f t="shared" si="82"/>
        <v>7.0892924528301888E-3</v>
      </c>
      <c r="K1694">
        <v>2.2523112297058105</v>
      </c>
      <c r="W1694" s="9">
        <v>5346.1710719999992</v>
      </c>
      <c r="X1694">
        <v>7.0892924528301888E-3</v>
      </c>
    </row>
    <row r="1695" spans="3:24">
      <c r="C1695">
        <v>2016</v>
      </c>
      <c r="D1695">
        <v>502</v>
      </c>
      <c r="E1695" s="321">
        <v>3</v>
      </c>
      <c r="F1695" s="127">
        <v>12</v>
      </c>
      <c r="G1695" s="127">
        <v>106</v>
      </c>
      <c r="H1695" s="322">
        <v>0.70521</v>
      </c>
      <c r="I1695" s="9">
        <v>5000.3917919999985</v>
      </c>
      <c r="J1695">
        <f t="shared" si="82"/>
        <v>6.6529245283018868E-3</v>
      </c>
      <c r="K1695">
        <v>2.3306183815002441</v>
      </c>
      <c r="W1695" s="9">
        <v>5000.3917919999985</v>
      </c>
      <c r="X1695">
        <v>6.6529245283018868E-3</v>
      </c>
    </row>
    <row r="1696" spans="3:24">
      <c r="C1696">
        <v>2016</v>
      </c>
      <c r="D1696">
        <v>502</v>
      </c>
      <c r="E1696" s="321">
        <v>3</v>
      </c>
      <c r="F1696" s="127">
        <v>13</v>
      </c>
      <c r="G1696" s="127">
        <v>106</v>
      </c>
      <c r="H1696" s="322">
        <v>0.71428000000000003</v>
      </c>
      <c r="I1696" s="9">
        <v>5325.0009120000004</v>
      </c>
      <c r="J1696">
        <f t="shared" si="82"/>
        <v>6.7384905660377364E-3</v>
      </c>
      <c r="K1696">
        <v>2.7785255908966064</v>
      </c>
      <c r="W1696" s="9">
        <v>5325.0009120000004</v>
      </c>
      <c r="X1696">
        <v>6.7384905660377364E-3</v>
      </c>
    </row>
    <row r="1697" spans="3:24">
      <c r="C1697">
        <v>2016</v>
      </c>
      <c r="D1697">
        <v>502</v>
      </c>
      <c r="E1697" s="321">
        <v>3</v>
      </c>
      <c r="F1697" s="127">
        <v>14</v>
      </c>
      <c r="G1697" s="127">
        <v>106</v>
      </c>
      <c r="H1697" s="322">
        <v>0.65172000000000008</v>
      </c>
      <c r="I1697" s="9">
        <v>4898.7750239999987</v>
      </c>
      <c r="J1697">
        <f t="shared" si="82"/>
        <v>6.1483018867924538E-3</v>
      </c>
      <c r="K1697">
        <v>2.2488598823547363</v>
      </c>
      <c r="W1697" s="9">
        <v>4898.7750239999987</v>
      </c>
      <c r="X1697">
        <v>6.1483018867924538E-3</v>
      </c>
    </row>
    <row r="1698" spans="3:24">
      <c r="C1698">
        <v>2016</v>
      </c>
      <c r="D1698">
        <v>502</v>
      </c>
      <c r="E1698" s="321">
        <v>4</v>
      </c>
      <c r="F1698" s="127">
        <v>1</v>
      </c>
      <c r="G1698" s="127">
        <v>106</v>
      </c>
      <c r="H1698" s="322">
        <v>0.36389000000000005</v>
      </c>
      <c r="I1698" s="9">
        <v>2248.2709919999993</v>
      </c>
      <c r="J1698">
        <f t="shared" si="82"/>
        <v>3.4329245283018874E-3</v>
      </c>
      <c r="K1698">
        <v>2.333669900894165</v>
      </c>
      <c r="W1698" s="9">
        <v>2248.2709919999993</v>
      </c>
      <c r="X1698">
        <v>3.4329245283018874E-3</v>
      </c>
    </row>
    <row r="1699" spans="3:24">
      <c r="C1699">
        <v>2016</v>
      </c>
      <c r="D1699">
        <v>502</v>
      </c>
      <c r="E1699" s="321">
        <v>4</v>
      </c>
      <c r="F1699" s="127">
        <v>2</v>
      </c>
      <c r="G1699" s="127">
        <v>106</v>
      </c>
      <c r="H1699" s="322">
        <v>0.38939499999999999</v>
      </c>
      <c r="I1699" s="9">
        <v>2695.6670400000007</v>
      </c>
      <c r="J1699">
        <f t="shared" si="82"/>
        <v>3.6735377358490563E-3</v>
      </c>
      <c r="K1699">
        <v>2.3578388690948486</v>
      </c>
      <c r="W1699" s="9">
        <v>2695.6670400000007</v>
      </c>
      <c r="X1699">
        <v>3.6735377358490563E-3</v>
      </c>
    </row>
    <row r="1700" spans="3:24">
      <c r="C1700">
        <v>2016</v>
      </c>
      <c r="D1700">
        <v>502</v>
      </c>
      <c r="E1700" s="321">
        <v>4</v>
      </c>
      <c r="F1700" s="127">
        <v>3</v>
      </c>
      <c r="G1700" s="127">
        <v>106</v>
      </c>
      <c r="H1700" s="322">
        <v>0.40670499999999998</v>
      </c>
      <c r="I1700" s="9">
        <v>2852.3262240000008</v>
      </c>
      <c r="J1700">
        <f t="shared" si="82"/>
        <v>3.8368396226415094E-3</v>
      </c>
      <c r="K1700">
        <v>2.0692782402038574</v>
      </c>
      <c r="W1700" s="9">
        <v>2852.3262240000008</v>
      </c>
      <c r="X1700">
        <v>3.8368396226415094E-3</v>
      </c>
    </row>
    <row r="1701" spans="3:24">
      <c r="C1701">
        <v>2016</v>
      </c>
      <c r="D1701">
        <v>502</v>
      </c>
      <c r="E1701" s="321">
        <v>4</v>
      </c>
      <c r="F1701" s="127">
        <v>4</v>
      </c>
      <c r="G1701" s="127">
        <v>106</v>
      </c>
      <c r="H1701" s="322">
        <v>0.57296999999999998</v>
      </c>
      <c r="I1701" s="9">
        <v>3549.5301599999998</v>
      </c>
      <c r="J1701">
        <f t="shared" si="82"/>
        <v>5.4053773584905656E-3</v>
      </c>
      <c r="K1701">
        <v>2.2752680778503418</v>
      </c>
      <c r="W1701" s="9">
        <v>3549.5301599999998</v>
      </c>
      <c r="X1701">
        <v>5.4053773584905656E-3</v>
      </c>
    </row>
    <row r="1702" spans="3:24">
      <c r="C1702">
        <v>2016</v>
      </c>
      <c r="D1702">
        <v>502</v>
      </c>
      <c r="E1702" s="321">
        <v>4</v>
      </c>
      <c r="F1702" s="127">
        <v>5</v>
      </c>
      <c r="G1702" s="127">
        <v>106</v>
      </c>
      <c r="H1702" s="322">
        <v>0.66457500000000003</v>
      </c>
      <c r="I1702" s="9">
        <v>4948.1720640000003</v>
      </c>
      <c r="J1702">
        <f t="shared" si="82"/>
        <v>6.2695754716981132E-3</v>
      </c>
      <c r="K1702">
        <v>2.4578831195831299</v>
      </c>
      <c r="W1702" s="9">
        <v>4948.1720640000003</v>
      </c>
      <c r="X1702">
        <v>6.2695754716981132E-3</v>
      </c>
    </row>
    <row r="1703" spans="3:24">
      <c r="C1703">
        <v>2016</v>
      </c>
      <c r="D1703">
        <v>502</v>
      </c>
      <c r="E1703" s="321">
        <v>4</v>
      </c>
      <c r="F1703" s="127">
        <v>6</v>
      </c>
      <c r="G1703" s="127">
        <v>106</v>
      </c>
      <c r="H1703" s="322">
        <v>0.76463999999999999</v>
      </c>
      <c r="I1703" s="9">
        <v>5272.7811839999986</v>
      </c>
      <c r="J1703">
        <f t="shared" si="82"/>
        <v>7.2135849056603769E-3</v>
      </c>
      <c r="K1703">
        <v>2.503868579864502</v>
      </c>
      <c r="W1703" s="9">
        <v>5272.7811839999986</v>
      </c>
      <c r="X1703">
        <v>7.2135849056603769E-3</v>
      </c>
    </row>
    <row r="1704" spans="3:24">
      <c r="C1704">
        <v>2016</v>
      </c>
      <c r="D1704">
        <v>502</v>
      </c>
      <c r="E1704" s="321">
        <v>4</v>
      </c>
      <c r="F1704" s="127">
        <v>7</v>
      </c>
      <c r="G1704" s="127">
        <v>106</v>
      </c>
      <c r="H1704" s="322">
        <v>0.78541000000000005</v>
      </c>
      <c r="I1704" s="9">
        <v>5267.135808</v>
      </c>
      <c r="J1704">
        <f t="shared" si="82"/>
        <v>7.4095283018867928E-3</v>
      </c>
      <c r="K1704">
        <v>2.7338714599609375</v>
      </c>
      <c r="W1704" s="9">
        <v>5267.135808</v>
      </c>
      <c r="X1704">
        <v>7.4095283018867928E-3</v>
      </c>
    </row>
    <row r="1705" spans="3:24">
      <c r="C1705">
        <v>2016</v>
      </c>
      <c r="D1705">
        <v>502</v>
      </c>
      <c r="E1705" s="321">
        <v>4</v>
      </c>
      <c r="F1705" s="127">
        <v>8</v>
      </c>
      <c r="G1705" s="127">
        <v>106</v>
      </c>
      <c r="H1705" s="322">
        <v>0.57354499999999997</v>
      </c>
      <c r="I1705" s="9">
        <v>4126.7698559999999</v>
      </c>
      <c r="J1705">
        <f t="shared" si="82"/>
        <v>5.4108018867924526E-3</v>
      </c>
      <c r="K1705">
        <v>2.1092479228973389</v>
      </c>
      <c r="W1705" s="9">
        <v>4126.7698559999999</v>
      </c>
      <c r="X1705">
        <v>5.4108018867924526E-3</v>
      </c>
    </row>
    <row r="1706" spans="3:24">
      <c r="C1706">
        <v>2016</v>
      </c>
      <c r="D1706">
        <v>502</v>
      </c>
      <c r="E1706" s="321">
        <v>4</v>
      </c>
      <c r="F1706" s="127">
        <v>9</v>
      </c>
      <c r="G1706" s="127">
        <v>106</v>
      </c>
      <c r="H1706" s="322">
        <v>0.64822999999999997</v>
      </c>
      <c r="I1706" s="9">
        <v>4698.364176</v>
      </c>
      <c r="J1706">
        <f t="shared" si="82"/>
        <v>6.1153773584905662E-3</v>
      </c>
      <c r="K1706">
        <v>2.165064811706543</v>
      </c>
      <c r="W1706" s="9">
        <v>4698.364176</v>
      </c>
      <c r="X1706">
        <v>6.1153773584905662E-3</v>
      </c>
    </row>
    <row r="1707" spans="3:24">
      <c r="C1707">
        <v>2016</v>
      </c>
      <c r="D1707">
        <v>502</v>
      </c>
      <c r="E1707" s="321">
        <v>4</v>
      </c>
      <c r="F1707" s="127">
        <v>10</v>
      </c>
      <c r="G1707" s="127">
        <v>106</v>
      </c>
      <c r="H1707" s="322">
        <v>0.71663999999999994</v>
      </c>
      <c r="I1707" s="9">
        <v>5175.3984480000008</v>
      </c>
      <c r="J1707">
        <f t="shared" si="82"/>
        <v>6.7607547169811315E-3</v>
      </c>
      <c r="K1707">
        <v>2.3609397411346436</v>
      </c>
      <c r="W1707" s="9">
        <v>5175.3984480000008</v>
      </c>
      <c r="X1707">
        <v>6.7607547169811315E-3</v>
      </c>
    </row>
    <row r="1708" spans="3:24">
      <c r="C1708">
        <v>2016</v>
      </c>
      <c r="D1708">
        <v>502</v>
      </c>
      <c r="E1708" s="321">
        <v>4</v>
      </c>
      <c r="F1708" s="127">
        <v>11</v>
      </c>
      <c r="G1708" s="127">
        <v>106</v>
      </c>
      <c r="H1708" s="322">
        <v>0.68908999999999998</v>
      </c>
      <c r="I1708" s="9">
        <v>4222.7412480000003</v>
      </c>
      <c r="J1708">
        <f t="shared" si="82"/>
        <v>6.5008490566037733E-3</v>
      </c>
      <c r="K1708">
        <v>2.4855263233184814</v>
      </c>
      <c r="W1708" s="9">
        <v>4222.7412480000003</v>
      </c>
      <c r="X1708">
        <v>6.5008490566037733E-3</v>
      </c>
    </row>
    <row r="1709" spans="3:24">
      <c r="C1709">
        <v>2016</v>
      </c>
      <c r="D1709">
        <v>502</v>
      </c>
      <c r="E1709" s="321">
        <v>4</v>
      </c>
      <c r="F1709" s="127">
        <v>12</v>
      </c>
      <c r="G1709" s="127">
        <v>106</v>
      </c>
      <c r="H1709" s="322">
        <v>0.72324500000000003</v>
      </c>
      <c r="I1709" s="9">
        <v>5381.4546720000008</v>
      </c>
      <c r="J1709">
        <f t="shared" si="82"/>
        <v>6.8230660377358492E-3</v>
      </c>
      <c r="K1709">
        <v>2.2422864437103271</v>
      </c>
      <c r="W1709" s="9">
        <v>5381.4546720000008</v>
      </c>
      <c r="X1709">
        <v>6.8230660377358492E-3</v>
      </c>
    </row>
    <row r="1710" spans="3:24">
      <c r="C1710">
        <v>2016</v>
      </c>
      <c r="D1710">
        <v>502</v>
      </c>
      <c r="E1710" s="321">
        <v>4</v>
      </c>
      <c r="F1710" s="127">
        <v>13</v>
      </c>
      <c r="G1710" s="127">
        <v>106</v>
      </c>
      <c r="H1710" s="322">
        <v>0.81057000000000001</v>
      </c>
      <c r="I1710" s="9">
        <v>5377.2206400000005</v>
      </c>
      <c r="J1710">
        <f t="shared" si="82"/>
        <v>7.6468867924528302E-3</v>
      </c>
      <c r="K1710">
        <v>2.199934720993042</v>
      </c>
      <c r="W1710" s="9">
        <v>5377.2206400000005</v>
      </c>
      <c r="X1710">
        <v>7.6468867924528302E-3</v>
      </c>
    </row>
    <row r="1711" spans="3:24">
      <c r="C1711">
        <v>2016</v>
      </c>
      <c r="D1711">
        <v>502</v>
      </c>
      <c r="E1711" s="321">
        <v>4</v>
      </c>
      <c r="F1711" s="127">
        <v>14</v>
      </c>
      <c r="G1711" s="127">
        <v>106</v>
      </c>
      <c r="H1711" s="322">
        <v>0.71292999999999995</v>
      </c>
      <c r="I1711" s="9">
        <v>5007.4485119999999</v>
      </c>
      <c r="J1711">
        <f t="shared" si="82"/>
        <v>6.725754716981132E-3</v>
      </c>
      <c r="K1711">
        <v>2.7088062763214111</v>
      </c>
      <c r="W1711" s="9">
        <v>5007.4485119999999</v>
      </c>
      <c r="X1711">
        <v>6.725754716981132E-3</v>
      </c>
    </row>
    <row r="1712" spans="3:24">
      <c r="C1712">
        <v>2016</v>
      </c>
      <c r="D1712">
        <v>502</v>
      </c>
      <c r="E1712" s="321">
        <v>1</v>
      </c>
      <c r="F1712" s="127">
        <v>1</v>
      </c>
      <c r="G1712" s="127">
        <v>113</v>
      </c>
      <c r="H1712" s="322">
        <v>0.40010500000000004</v>
      </c>
      <c r="I1712" s="9">
        <v>2142.4201919999996</v>
      </c>
      <c r="J1712">
        <f t="shared" ref="J1712:J1775" si="83">H1712/G1712</f>
        <v>3.5407522123893811E-3</v>
      </c>
      <c r="K1712">
        <v>1.6739999999999999</v>
      </c>
      <c r="W1712" s="9">
        <v>2142.4201919999996</v>
      </c>
      <c r="X1712">
        <v>3.5407522123893811E-3</v>
      </c>
    </row>
    <row r="1713" spans="3:24">
      <c r="C1713">
        <v>2016</v>
      </c>
      <c r="D1713">
        <v>502</v>
      </c>
      <c r="E1713" s="321">
        <v>1</v>
      </c>
      <c r="F1713" s="127">
        <v>2</v>
      </c>
      <c r="G1713" s="127">
        <v>113</v>
      </c>
      <c r="H1713" s="322">
        <v>0.23352500000000001</v>
      </c>
      <c r="I1713" s="9">
        <v>772.00516800000003</v>
      </c>
      <c r="J1713">
        <f t="shared" si="83"/>
        <v>2.0665929203539826E-3</v>
      </c>
      <c r="K1713">
        <v>1.8193999999999999</v>
      </c>
      <c r="W1713" s="9">
        <v>772.00516800000003</v>
      </c>
      <c r="X1713">
        <v>2.0665929203539826E-3</v>
      </c>
    </row>
    <row r="1714" spans="3:24">
      <c r="C1714">
        <v>2016</v>
      </c>
      <c r="D1714">
        <v>502</v>
      </c>
      <c r="E1714" s="321">
        <v>1</v>
      </c>
      <c r="F1714" s="127">
        <v>3</v>
      </c>
      <c r="G1714" s="127">
        <v>113</v>
      </c>
      <c r="H1714" s="322">
        <v>0.47894499999999995</v>
      </c>
      <c r="I1714" s="9">
        <v>3285.6088319999994</v>
      </c>
      <c r="J1714">
        <f t="shared" si="83"/>
        <v>4.2384513274336278E-3</v>
      </c>
      <c r="K1714">
        <v>1.8665</v>
      </c>
      <c r="W1714" s="9">
        <v>3285.6088319999994</v>
      </c>
      <c r="X1714">
        <v>4.2384513274336278E-3</v>
      </c>
    </row>
    <row r="1715" spans="3:24">
      <c r="C1715">
        <v>2016</v>
      </c>
      <c r="D1715">
        <v>502</v>
      </c>
      <c r="E1715" s="321">
        <v>1</v>
      </c>
      <c r="F1715" s="127">
        <v>4</v>
      </c>
      <c r="G1715" s="127">
        <v>113</v>
      </c>
      <c r="H1715" s="322">
        <v>0.51358999999999999</v>
      </c>
      <c r="I1715" s="9">
        <v>2850.9148799999994</v>
      </c>
      <c r="J1715">
        <f t="shared" si="83"/>
        <v>4.5450442477876106E-3</v>
      </c>
      <c r="K1715">
        <v>1.7156</v>
      </c>
      <c r="W1715" s="9">
        <v>2850.9148799999994</v>
      </c>
      <c r="X1715">
        <v>4.5450442477876106E-3</v>
      </c>
    </row>
    <row r="1716" spans="3:24">
      <c r="C1716">
        <v>2016</v>
      </c>
      <c r="D1716">
        <v>502</v>
      </c>
      <c r="E1716" s="321">
        <v>1</v>
      </c>
      <c r="F1716" s="127">
        <v>5</v>
      </c>
      <c r="G1716" s="127">
        <v>113</v>
      </c>
      <c r="H1716" s="322">
        <v>0.63999499999999998</v>
      </c>
      <c r="I1716" s="9">
        <v>4684.250736</v>
      </c>
      <c r="J1716">
        <f t="shared" si="83"/>
        <v>5.6636725663716811E-3</v>
      </c>
      <c r="K1716">
        <v>2.1297999999999999</v>
      </c>
      <c r="W1716" s="9">
        <v>4684.250736</v>
      </c>
      <c r="X1716">
        <v>5.6636725663716811E-3</v>
      </c>
    </row>
    <row r="1717" spans="3:24">
      <c r="C1717">
        <v>2016</v>
      </c>
      <c r="D1717">
        <v>502</v>
      </c>
      <c r="E1717" s="321">
        <v>1</v>
      </c>
      <c r="F1717" s="127">
        <v>6</v>
      </c>
      <c r="G1717" s="127">
        <v>113</v>
      </c>
      <c r="H1717" s="322">
        <v>0.68169000000000002</v>
      </c>
      <c r="I1717" s="9">
        <v>4641.9104160000006</v>
      </c>
      <c r="J1717">
        <f t="shared" si="83"/>
        <v>6.0326548672566373E-3</v>
      </c>
      <c r="K1717">
        <v>2.1478999999999999</v>
      </c>
      <c r="W1717" s="9">
        <v>4641.9104160000006</v>
      </c>
      <c r="X1717">
        <v>6.0326548672566373E-3</v>
      </c>
    </row>
    <row r="1718" spans="3:24">
      <c r="C1718">
        <v>2016</v>
      </c>
      <c r="D1718">
        <v>502</v>
      </c>
      <c r="E1718" s="321">
        <v>1</v>
      </c>
      <c r="F1718" s="127">
        <v>7</v>
      </c>
      <c r="G1718" s="127">
        <v>113</v>
      </c>
      <c r="H1718" s="322">
        <v>0.73965999999999998</v>
      </c>
      <c r="I1718" s="9">
        <v>5315.1215040000006</v>
      </c>
      <c r="J1718">
        <f t="shared" si="83"/>
        <v>6.5456637168141594E-3</v>
      </c>
      <c r="K1718">
        <v>2.4542999999999999</v>
      </c>
      <c r="W1718" s="9">
        <v>5315.1215040000006</v>
      </c>
      <c r="X1718">
        <v>6.5456637168141594E-3</v>
      </c>
    </row>
    <row r="1719" spans="3:24">
      <c r="C1719">
        <v>2016</v>
      </c>
      <c r="D1719">
        <v>502</v>
      </c>
      <c r="E1719" s="321">
        <v>1</v>
      </c>
      <c r="F1719" s="127">
        <v>8</v>
      </c>
      <c r="G1719" s="127">
        <v>113</v>
      </c>
      <c r="H1719" s="322">
        <v>0.46758</v>
      </c>
      <c r="I1719" s="9">
        <v>2646.2700000000004</v>
      </c>
      <c r="J1719">
        <f t="shared" si="83"/>
        <v>4.1378761061946906E-3</v>
      </c>
      <c r="K1719">
        <v>2.1903999999999999</v>
      </c>
      <c r="W1719" s="9">
        <v>2646.2700000000004</v>
      </c>
      <c r="X1719">
        <v>4.1378761061946906E-3</v>
      </c>
    </row>
    <row r="1720" spans="3:24">
      <c r="C1720">
        <v>2016</v>
      </c>
      <c r="D1720">
        <v>502</v>
      </c>
      <c r="E1720" s="321">
        <v>1</v>
      </c>
      <c r="F1720" s="127">
        <v>9</v>
      </c>
      <c r="G1720" s="127">
        <v>113</v>
      </c>
      <c r="H1720" s="322">
        <v>0.59258499999999992</v>
      </c>
      <c r="I1720" s="9">
        <v>4358.2302719999998</v>
      </c>
      <c r="J1720">
        <f t="shared" si="83"/>
        <v>5.2441150442477866E-3</v>
      </c>
      <c r="K1720">
        <v>1.9706999999999999</v>
      </c>
      <c r="W1720" s="9">
        <v>4358.2302719999998</v>
      </c>
      <c r="X1720">
        <v>5.2441150442477866E-3</v>
      </c>
    </row>
    <row r="1721" spans="3:24">
      <c r="C1721">
        <v>2016</v>
      </c>
      <c r="D1721">
        <v>502</v>
      </c>
      <c r="E1721" s="321">
        <v>1</v>
      </c>
      <c r="F1721" s="127">
        <v>10</v>
      </c>
      <c r="G1721" s="127">
        <v>113</v>
      </c>
      <c r="H1721" s="322">
        <v>0.655385</v>
      </c>
      <c r="I1721" s="9">
        <v>4259.4361920000001</v>
      </c>
      <c r="J1721">
        <f t="shared" si="83"/>
        <v>5.7998672566371683E-3</v>
      </c>
      <c r="K1721">
        <v>1.7862</v>
      </c>
      <c r="W1721" s="9">
        <v>4259.4361920000001</v>
      </c>
      <c r="X1721">
        <v>5.7998672566371683E-3</v>
      </c>
    </row>
    <row r="1722" spans="3:24">
      <c r="C1722">
        <v>2016</v>
      </c>
      <c r="D1722">
        <v>502</v>
      </c>
      <c r="E1722" s="321">
        <v>1</v>
      </c>
      <c r="F1722" s="127">
        <v>11</v>
      </c>
      <c r="G1722" s="127">
        <v>113</v>
      </c>
      <c r="H1722" s="322">
        <v>0.70589999999999997</v>
      </c>
      <c r="I1722" s="9">
        <v>5277.0152160000007</v>
      </c>
      <c r="J1722">
        <f t="shared" si="83"/>
        <v>6.2469026548672563E-3</v>
      </c>
      <c r="K1722">
        <v>2.5004</v>
      </c>
      <c r="W1722" s="9">
        <v>5277.0152160000007</v>
      </c>
      <c r="X1722">
        <v>6.2469026548672563E-3</v>
      </c>
    </row>
    <row r="1723" spans="3:24">
      <c r="C1723">
        <v>2016</v>
      </c>
      <c r="D1723">
        <v>502</v>
      </c>
      <c r="E1723" s="321">
        <v>1</v>
      </c>
      <c r="F1723" s="127">
        <v>12</v>
      </c>
      <c r="G1723" s="127">
        <v>113</v>
      </c>
      <c r="H1723" s="322">
        <v>0.67303500000000005</v>
      </c>
      <c r="I1723" s="9">
        <v>5247.3769919999995</v>
      </c>
      <c r="J1723">
        <f t="shared" si="83"/>
        <v>5.9560619469026556E-3</v>
      </c>
      <c r="K1723">
        <v>2.1198000000000001</v>
      </c>
      <c r="W1723" s="9">
        <v>5247.3769919999995</v>
      </c>
      <c r="X1723">
        <v>5.9560619469026556E-3</v>
      </c>
    </row>
    <row r="1724" spans="3:24">
      <c r="C1724">
        <v>2016</v>
      </c>
      <c r="D1724">
        <v>502</v>
      </c>
      <c r="E1724" s="321">
        <v>1</v>
      </c>
      <c r="F1724" s="127">
        <v>13</v>
      </c>
      <c r="G1724" s="127">
        <v>113</v>
      </c>
      <c r="H1724" s="322">
        <v>0.75401499999999999</v>
      </c>
      <c r="I1724" s="9">
        <v>5384.2773599999982</v>
      </c>
      <c r="J1724">
        <f t="shared" si="83"/>
        <v>6.6726991150442474E-3</v>
      </c>
      <c r="K1724">
        <v>3.0228000000000002</v>
      </c>
      <c r="W1724" s="9">
        <v>5384.2773599999982</v>
      </c>
      <c r="X1724">
        <v>6.6726991150442474E-3</v>
      </c>
    </row>
    <row r="1725" spans="3:24">
      <c r="C1725">
        <v>2016</v>
      </c>
      <c r="D1725">
        <v>502</v>
      </c>
      <c r="E1725" s="321">
        <v>1</v>
      </c>
      <c r="F1725" s="127">
        <v>14</v>
      </c>
      <c r="G1725" s="127">
        <v>113</v>
      </c>
      <c r="H1725" s="322">
        <v>0.63975499999999996</v>
      </c>
      <c r="I1725" s="9">
        <v>4307.4218880000008</v>
      </c>
      <c r="J1725">
        <f t="shared" si="83"/>
        <v>5.6615486725663713E-3</v>
      </c>
      <c r="K1725">
        <v>1.9045000000000001</v>
      </c>
      <c r="W1725" s="9">
        <v>4307.4218880000008</v>
      </c>
      <c r="X1725">
        <v>5.6615486725663713E-3</v>
      </c>
    </row>
    <row r="1726" spans="3:24">
      <c r="C1726">
        <v>2016</v>
      </c>
      <c r="D1726">
        <v>502</v>
      </c>
      <c r="E1726" s="321">
        <v>2</v>
      </c>
      <c r="F1726" s="127">
        <v>1</v>
      </c>
      <c r="G1726" s="127">
        <v>113</v>
      </c>
      <c r="H1726" s="322">
        <v>0.33619500000000002</v>
      </c>
      <c r="I1726" s="9">
        <v>1589.173344</v>
      </c>
      <c r="J1726">
        <f t="shared" si="83"/>
        <v>2.9751769911504425E-3</v>
      </c>
      <c r="K1726">
        <v>1.6013999999999999</v>
      </c>
      <c r="W1726" s="9">
        <v>1589.173344</v>
      </c>
      <c r="X1726">
        <v>2.9751769911504425E-3</v>
      </c>
    </row>
    <row r="1727" spans="3:24">
      <c r="C1727">
        <v>2016</v>
      </c>
      <c r="D1727">
        <v>502</v>
      </c>
      <c r="E1727" s="321">
        <v>2</v>
      </c>
      <c r="F1727" s="127">
        <v>2</v>
      </c>
      <c r="G1727" s="127">
        <v>113</v>
      </c>
      <c r="H1727" s="322">
        <v>0.44354499999999997</v>
      </c>
      <c r="I1727" s="9">
        <v>1563.7691520000001</v>
      </c>
      <c r="J1727">
        <f t="shared" si="83"/>
        <v>3.9251769911504419E-3</v>
      </c>
      <c r="K1727">
        <v>1.5684</v>
      </c>
      <c r="W1727" s="9">
        <v>1563.7691520000001</v>
      </c>
      <c r="X1727">
        <v>3.9251769911504419E-3</v>
      </c>
    </row>
    <row r="1728" spans="3:24">
      <c r="C1728">
        <v>2016</v>
      </c>
      <c r="D1728">
        <v>502</v>
      </c>
      <c r="E1728" s="321">
        <v>2</v>
      </c>
      <c r="F1728" s="127">
        <v>3</v>
      </c>
      <c r="G1728" s="127">
        <v>113</v>
      </c>
      <c r="H1728" s="322">
        <v>0.39480999999999999</v>
      </c>
      <c r="I1728" s="9">
        <v>2745.0640800000001</v>
      </c>
      <c r="J1728">
        <f t="shared" si="83"/>
        <v>3.4938938053097343E-3</v>
      </c>
      <c r="K1728">
        <v>1.7565</v>
      </c>
      <c r="W1728" s="9">
        <v>2745.0640800000001</v>
      </c>
      <c r="X1728">
        <v>3.4938938053097343E-3</v>
      </c>
    </row>
    <row r="1729" spans="3:24">
      <c r="C1729">
        <v>2016</v>
      </c>
      <c r="D1729">
        <v>502</v>
      </c>
      <c r="E1729" s="321">
        <v>2</v>
      </c>
      <c r="F1729" s="127">
        <v>4</v>
      </c>
      <c r="G1729" s="127">
        <v>113</v>
      </c>
      <c r="H1729" s="322">
        <v>0.51920499999999992</v>
      </c>
      <c r="I1729" s="9">
        <v>2431.7457119999999</v>
      </c>
      <c r="J1729">
        <f t="shared" si="83"/>
        <v>4.5947345132743359E-3</v>
      </c>
      <c r="K1729">
        <v>1.8466</v>
      </c>
      <c r="W1729" s="9">
        <v>2431.7457119999999</v>
      </c>
      <c r="X1729">
        <v>4.5947345132743359E-3</v>
      </c>
    </row>
    <row r="1730" spans="3:24">
      <c r="C1730">
        <v>2016</v>
      </c>
      <c r="D1730">
        <v>502</v>
      </c>
      <c r="E1730" s="321">
        <v>2</v>
      </c>
      <c r="F1730" s="127">
        <v>5</v>
      </c>
      <c r="G1730" s="127">
        <v>113</v>
      </c>
      <c r="H1730" s="322">
        <v>0.64264999999999994</v>
      </c>
      <c r="I1730" s="9">
        <v>3240.4458240000013</v>
      </c>
      <c r="J1730">
        <f t="shared" si="83"/>
        <v>5.6871681415929199E-3</v>
      </c>
      <c r="K1730">
        <v>1.8931</v>
      </c>
      <c r="W1730" s="9">
        <v>3240.4458240000013</v>
      </c>
      <c r="X1730">
        <v>5.6871681415929199E-3</v>
      </c>
    </row>
    <row r="1731" spans="3:24">
      <c r="C1731">
        <v>2016</v>
      </c>
      <c r="D1731">
        <v>502</v>
      </c>
      <c r="E1731" s="321">
        <v>2</v>
      </c>
      <c r="F1731" s="127">
        <v>6</v>
      </c>
      <c r="G1731" s="127">
        <v>113</v>
      </c>
      <c r="H1731" s="322">
        <v>0.72514499999999993</v>
      </c>
      <c r="I1731" s="9">
        <v>5521.1777279999988</v>
      </c>
      <c r="J1731">
        <f t="shared" si="83"/>
        <v>6.4172123893805307E-3</v>
      </c>
      <c r="K1731">
        <v>2.3666999999999998</v>
      </c>
      <c r="W1731" s="9">
        <v>5521.1777279999988</v>
      </c>
      <c r="X1731">
        <v>6.4172123893805307E-3</v>
      </c>
    </row>
    <row r="1732" spans="3:24">
      <c r="C1732">
        <v>2016</v>
      </c>
      <c r="D1732">
        <v>502</v>
      </c>
      <c r="E1732" s="321">
        <v>2</v>
      </c>
      <c r="F1732" s="127">
        <v>7</v>
      </c>
      <c r="G1732" s="127">
        <v>113</v>
      </c>
      <c r="H1732" s="322">
        <v>0.79817500000000008</v>
      </c>
      <c r="I1732" s="9">
        <v>5483.0714400000006</v>
      </c>
      <c r="J1732">
        <f t="shared" si="83"/>
        <v>7.0634955752212399E-3</v>
      </c>
      <c r="K1732">
        <v>2.5872000000000002</v>
      </c>
      <c r="W1732" s="9">
        <v>5483.0714400000006</v>
      </c>
      <c r="X1732">
        <v>7.0634955752212399E-3</v>
      </c>
    </row>
    <row r="1733" spans="3:24">
      <c r="C1733">
        <v>2016</v>
      </c>
      <c r="D1733">
        <v>502</v>
      </c>
      <c r="E1733" s="321">
        <v>2</v>
      </c>
      <c r="F1733" s="127">
        <v>8</v>
      </c>
      <c r="G1733" s="127">
        <v>113</v>
      </c>
      <c r="H1733" s="322">
        <v>0.53949500000000006</v>
      </c>
      <c r="I1733" s="9">
        <v>3322.3037759999997</v>
      </c>
      <c r="J1733">
        <f t="shared" si="83"/>
        <v>4.7742920353982306E-3</v>
      </c>
      <c r="K1733">
        <v>1.9334</v>
      </c>
      <c r="W1733" s="9">
        <v>3322.3037759999997</v>
      </c>
      <c r="X1733">
        <v>4.7742920353982306E-3</v>
      </c>
    </row>
    <row r="1734" spans="3:24">
      <c r="C1734">
        <v>2016</v>
      </c>
      <c r="D1734">
        <v>502</v>
      </c>
      <c r="E1734" s="321">
        <v>2</v>
      </c>
      <c r="F1734" s="127">
        <v>9</v>
      </c>
      <c r="G1734" s="127">
        <v>113</v>
      </c>
      <c r="H1734" s="322">
        <v>0.71833499999999995</v>
      </c>
      <c r="I1734" s="9">
        <v>5233.2635519999994</v>
      </c>
      <c r="J1734">
        <f t="shared" si="83"/>
        <v>6.3569469026548671E-3</v>
      </c>
      <c r="K1734">
        <v>1.8033999999999999</v>
      </c>
      <c r="W1734" s="9">
        <v>5233.2635519999994</v>
      </c>
      <c r="X1734">
        <v>6.3569469026548671E-3</v>
      </c>
    </row>
    <row r="1735" spans="3:24">
      <c r="C1735">
        <v>2016</v>
      </c>
      <c r="D1735">
        <v>502</v>
      </c>
      <c r="E1735" s="321">
        <v>2</v>
      </c>
      <c r="F1735" s="127">
        <v>10</v>
      </c>
      <c r="G1735" s="127">
        <v>113</v>
      </c>
      <c r="H1735" s="322">
        <v>0.69880500000000001</v>
      </c>
      <c r="I1735" s="9">
        <v>5202.2139839999982</v>
      </c>
      <c r="J1735">
        <f t="shared" si="83"/>
        <v>6.1841150442477873E-3</v>
      </c>
      <c r="K1735">
        <v>1.833</v>
      </c>
      <c r="W1735" s="9">
        <v>5202.2139839999982</v>
      </c>
      <c r="X1735">
        <v>6.1841150442477873E-3</v>
      </c>
    </row>
    <row r="1736" spans="3:24">
      <c r="C1736">
        <v>2016</v>
      </c>
      <c r="D1736">
        <v>502</v>
      </c>
      <c r="E1736" s="321">
        <v>2</v>
      </c>
      <c r="F1736" s="127">
        <v>11</v>
      </c>
      <c r="G1736" s="127">
        <v>113</v>
      </c>
      <c r="H1736" s="322">
        <v>0.65911000000000008</v>
      </c>
      <c r="I1736" s="9">
        <v>4966.5195360000007</v>
      </c>
      <c r="J1736">
        <f t="shared" si="83"/>
        <v>5.8328318584070808E-3</v>
      </c>
      <c r="K1736">
        <v>2.42</v>
      </c>
      <c r="W1736" s="9">
        <v>4966.5195360000007</v>
      </c>
      <c r="X1736">
        <v>5.8328318584070808E-3</v>
      </c>
    </row>
    <row r="1737" spans="3:24">
      <c r="C1737">
        <v>2016</v>
      </c>
      <c r="D1737">
        <v>502</v>
      </c>
      <c r="E1737" s="321">
        <v>2</v>
      </c>
      <c r="F1737" s="127">
        <v>12</v>
      </c>
      <c r="G1737" s="127">
        <v>113</v>
      </c>
      <c r="H1737" s="322">
        <v>0.75202499999999994</v>
      </c>
      <c r="I1737" s="9">
        <v>5260.0790880000004</v>
      </c>
      <c r="J1737">
        <f t="shared" si="83"/>
        <v>6.6550884955752206E-3</v>
      </c>
      <c r="K1737">
        <v>2.0891999999999999</v>
      </c>
      <c r="W1737" s="9">
        <v>5260.0790880000004</v>
      </c>
      <c r="X1737">
        <v>6.6550884955752206E-3</v>
      </c>
    </row>
    <row r="1738" spans="3:24">
      <c r="C1738">
        <v>2016</v>
      </c>
      <c r="D1738">
        <v>502</v>
      </c>
      <c r="E1738" s="321">
        <v>2</v>
      </c>
      <c r="F1738" s="127">
        <v>13</v>
      </c>
      <c r="G1738" s="127">
        <v>113</v>
      </c>
      <c r="H1738" s="322">
        <v>0.79188999999999998</v>
      </c>
      <c r="I1738" s="9">
        <v>5629.851216</v>
      </c>
      <c r="J1738">
        <f t="shared" si="83"/>
        <v>7.0078761061946899E-3</v>
      </c>
      <c r="K1738">
        <v>2.6421000000000001</v>
      </c>
      <c r="W1738" s="9">
        <v>5629.851216</v>
      </c>
      <c r="X1738">
        <v>7.0078761061946899E-3</v>
      </c>
    </row>
    <row r="1739" spans="3:24">
      <c r="C1739">
        <v>2016</v>
      </c>
      <c r="D1739">
        <v>502</v>
      </c>
      <c r="E1739" s="321">
        <v>2</v>
      </c>
      <c r="F1739" s="127">
        <v>14</v>
      </c>
      <c r="G1739" s="127">
        <v>113</v>
      </c>
      <c r="H1739" s="322">
        <v>0.68920999999999999</v>
      </c>
      <c r="I1739" s="9">
        <v>5569.1634239999994</v>
      </c>
      <c r="J1739">
        <f t="shared" si="83"/>
        <v>6.0992035398230084E-3</v>
      </c>
      <c r="K1739">
        <v>2.0448</v>
      </c>
      <c r="W1739" s="9">
        <v>5569.1634239999994</v>
      </c>
      <c r="X1739">
        <v>6.0992035398230084E-3</v>
      </c>
    </row>
    <row r="1740" spans="3:24">
      <c r="C1740">
        <v>2016</v>
      </c>
      <c r="D1740">
        <v>502</v>
      </c>
      <c r="E1740" s="321">
        <v>3</v>
      </c>
      <c r="F1740" s="127">
        <v>1</v>
      </c>
      <c r="G1740" s="127">
        <v>113</v>
      </c>
      <c r="H1740" s="322">
        <v>0.37605500000000003</v>
      </c>
      <c r="I1740" s="9">
        <v>2273.6751839999997</v>
      </c>
      <c r="J1740">
        <f t="shared" si="83"/>
        <v>3.3279203539823012E-3</v>
      </c>
      <c r="K1740">
        <v>1.5974999999999999</v>
      </c>
      <c r="W1740" s="9">
        <v>2273.6751839999997</v>
      </c>
      <c r="X1740">
        <v>3.3279203539823012E-3</v>
      </c>
    </row>
    <row r="1741" spans="3:24">
      <c r="C1741">
        <v>2016</v>
      </c>
      <c r="D1741">
        <v>502</v>
      </c>
      <c r="E1741" s="321">
        <v>3</v>
      </c>
      <c r="F1741" s="127">
        <v>2</v>
      </c>
      <c r="G1741" s="127">
        <v>113</v>
      </c>
      <c r="H1741" s="322">
        <v>0.41644999999999999</v>
      </c>
      <c r="I1741" s="9">
        <v>2721.0712320000002</v>
      </c>
      <c r="J1741">
        <f t="shared" si="83"/>
        <v>3.6853982300884955E-3</v>
      </c>
      <c r="K1741">
        <v>1.6651</v>
      </c>
      <c r="W1741" s="9">
        <v>2721.0712320000002</v>
      </c>
      <c r="X1741">
        <v>3.6853982300884955E-3</v>
      </c>
    </row>
    <row r="1742" spans="3:24">
      <c r="C1742">
        <v>2016</v>
      </c>
      <c r="D1742">
        <v>502</v>
      </c>
      <c r="E1742" s="321">
        <v>3</v>
      </c>
      <c r="F1742" s="127">
        <v>3</v>
      </c>
      <c r="G1742" s="127">
        <v>113</v>
      </c>
      <c r="H1742" s="322">
        <v>0.52113000000000009</v>
      </c>
      <c r="I1742" s="9">
        <v>3908.0115360000004</v>
      </c>
      <c r="J1742">
        <f t="shared" si="83"/>
        <v>4.6117699115044257E-3</v>
      </c>
      <c r="K1742">
        <v>1.8037000000000001</v>
      </c>
      <c r="W1742" s="9">
        <v>3908.0115360000004</v>
      </c>
      <c r="X1742">
        <v>4.6117699115044257E-3</v>
      </c>
    </row>
    <row r="1743" spans="3:24">
      <c r="C1743">
        <v>2016</v>
      </c>
      <c r="D1743">
        <v>502</v>
      </c>
      <c r="E1743" s="321">
        <v>3</v>
      </c>
      <c r="F1743" s="127">
        <v>4</v>
      </c>
      <c r="G1743" s="127">
        <v>113</v>
      </c>
      <c r="H1743" s="322">
        <v>0.61411499999999997</v>
      </c>
      <c r="I1743" s="9">
        <v>4409.0386560000006</v>
      </c>
      <c r="J1743">
        <f t="shared" si="83"/>
        <v>5.4346460176991143E-3</v>
      </c>
      <c r="K1743">
        <v>1.7673000000000001</v>
      </c>
      <c r="W1743" s="9">
        <v>4409.0386560000006</v>
      </c>
      <c r="X1743">
        <v>5.4346460176991143E-3</v>
      </c>
    </row>
    <row r="1744" spans="3:24">
      <c r="C1744">
        <v>2016</v>
      </c>
      <c r="D1744">
        <v>502</v>
      </c>
      <c r="E1744" s="321">
        <v>3</v>
      </c>
      <c r="F1744" s="127">
        <v>5</v>
      </c>
      <c r="G1744" s="127">
        <v>113</v>
      </c>
      <c r="H1744" s="322">
        <v>0.69111999999999996</v>
      </c>
      <c r="I1744" s="9">
        <v>4811.2716960000007</v>
      </c>
      <c r="J1744">
        <f t="shared" si="83"/>
        <v>6.1161061946902653E-3</v>
      </c>
      <c r="K1744">
        <v>1.9869000000000001</v>
      </c>
      <c r="W1744" s="9">
        <v>4811.2716960000007</v>
      </c>
      <c r="X1744">
        <v>6.1161061946902653E-3</v>
      </c>
    </row>
    <row r="1745" spans="3:24">
      <c r="C1745">
        <v>2016</v>
      </c>
      <c r="D1745">
        <v>502</v>
      </c>
      <c r="E1745" s="321">
        <v>3</v>
      </c>
      <c r="F1745" s="127">
        <v>6</v>
      </c>
      <c r="G1745" s="127">
        <v>113</v>
      </c>
      <c r="H1745" s="322">
        <v>0.72359499999999999</v>
      </c>
      <c r="I1745" s="9">
        <v>5039.9094239999995</v>
      </c>
      <c r="J1745">
        <f t="shared" si="83"/>
        <v>6.4034955752212391E-3</v>
      </c>
      <c r="K1745">
        <v>2.0348999999999999</v>
      </c>
      <c r="W1745" s="9">
        <v>5039.9094239999995</v>
      </c>
      <c r="X1745">
        <v>6.4034955752212391E-3</v>
      </c>
    </row>
    <row r="1746" spans="3:24">
      <c r="C1746">
        <v>2016</v>
      </c>
      <c r="D1746">
        <v>502</v>
      </c>
      <c r="E1746" s="321">
        <v>3</v>
      </c>
      <c r="F1746" s="127">
        <v>7</v>
      </c>
      <c r="G1746" s="127">
        <v>113</v>
      </c>
      <c r="H1746" s="322">
        <v>0.751745</v>
      </c>
      <c r="I1746" s="9">
        <v>5387.1000480000002</v>
      </c>
      <c r="J1746">
        <f t="shared" si="83"/>
        <v>6.6526106194690262E-3</v>
      </c>
      <c r="K1746">
        <v>2.7035999999999998</v>
      </c>
      <c r="W1746" s="9">
        <v>5387.1000480000002</v>
      </c>
      <c r="X1746">
        <v>6.6526106194690262E-3</v>
      </c>
    </row>
    <row r="1747" spans="3:24">
      <c r="C1747">
        <v>2016</v>
      </c>
      <c r="D1747">
        <v>502</v>
      </c>
      <c r="E1747" s="321">
        <v>3</v>
      </c>
      <c r="F1747" s="127">
        <v>8</v>
      </c>
      <c r="G1747" s="127">
        <v>113</v>
      </c>
      <c r="H1747" s="322">
        <v>0.55095499999999997</v>
      </c>
      <c r="I1747" s="9">
        <v>4486.6625759999988</v>
      </c>
      <c r="J1747">
        <f t="shared" si="83"/>
        <v>4.8757079646017699E-3</v>
      </c>
      <c r="K1747">
        <v>1.9950000000000001</v>
      </c>
      <c r="W1747" s="9">
        <v>4486.6625759999988</v>
      </c>
      <c r="X1747">
        <v>4.8757079646017699E-3</v>
      </c>
    </row>
    <row r="1748" spans="3:24">
      <c r="C1748">
        <v>2016</v>
      </c>
      <c r="D1748">
        <v>502</v>
      </c>
      <c r="E1748" s="321">
        <v>3</v>
      </c>
      <c r="F1748" s="127">
        <v>9</v>
      </c>
      <c r="G1748" s="127">
        <v>113</v>
      </c>
      <c r="H1748" s="322">
        <v>0.68754000000000004</v>
      </c>
      <c r="I1748" s="9">
        <v>4980.6329759999999</v>
      </c>
      <c r="J1748">
        <f t="shared" si="83"/>
        <v>6.0844247787610623E-3</v>
      </c>
      <c r="K1748">
        <v>2.125</v>
      </c>
      <c r="W1748" s="9">
        <v>4980.6329759999999</v>
      </c>
      <c r="X1748">
        <v>6.0844247787610623E-3</v>
      </c>
    </row>
    <row r="1749" spans="3:24">
      <c r="C1749">
        <v>2016</v>
      </c>
      <c r="D1749">
        <v>502</v>
      </c>
      <c r="E1749" s="321">
        <v>3</v>
      </c>
      <c r="F1749" s="127">
        <v>10</v>
      </c>
      <c r="G1749" s="127">
        <v>113</v>
      </c>
      <c r="H1749" s="322">
        <v>0.73960999999999999</v>
      </c>
      <c r="I1749" s="9">
        <v>4852.2006720000008</v>
      </c>
      <c r="J1749">
        <f t="shared" si="83"/>
        <v>6.5452212389380529E-3</v>
      </c>
      <c r="K1749">
        <v>1.8366</v>
      </c>
      <c r="W1749" s="9">
        <v>4852.2006720000008</v>
      </c>
      <c r="X1749">
        <v>6.5452212389380529E-3</v>
      </c>
    </row>
    <row r="1750" spans="3:24">
      <c r="C1750">
        <v>2016</v>
      </c>
      <c r="D1750">
        <v>502</v>
      </c>
      <c r="E1750" s="321">
        <v>3</v>
      </c>
      <c r="F1750" s="127">
        <v>11</v>
      </c>
      <c r="G1750" s="127">
        <v>113</v>
      </c>
      <c r="H1750" s="322">
        <v>0.74162499999999998</v>
      </c>
      <c r="I1750" s="9">
        <v>5346.1710719999992</v>
      </c>
      <c r="J1750">
        <f t="shared" si="83"/>
        <v>6.5630530973451329E-3</v>
      </c>
      <c r="K1750">
        <v>2.1496</v>
      </c>
      <c r="W1750" s="9">
        <v>5346.1710719999992</v>
      </c>
      <c r="X1750">
        <v>6.5630530973451329E-3</v>
      </c>
    </row>
    <row r="1751" spans="3:24">
      <c r="C1751">
        <v>2016</v>
      </c>
      <c r="D1751">
        <v>502</v>
      </c>
      <c r="E1751" s="321">
        <v>3</v>
      </c>
      <c r="F1751" s="127">
        <v>12</v>
      </c>
      <c r="G1751" s="127">
        <v>113</v>
      </c>
      <c r="H1751" s="322">
        <v>0.65387499999999998</v>
      </c>
      <c r="I1751" s="9">
        <v>5000.3917919999985</v>
      </c>
      <c r="J1751">
        <f t="shared" si="83"/>
        <v>5.7865044247787613E-3</v>
      </c>
      <c r="K1751">
        <v>2.2637999999999998</v>
      </c>
      <c r="W1751" s="9">
        <v>5000.3917919999985</v>
      </c>
      <c r="X1751">
        <v>5.7865044247787613E-3</v>
      </c>
    </row>
    <row r="1752" spans="3:24">
      <c r="C1752">
        <v>2016</v>
      </c>
      <c r="D1752">
        <v>502</v>
      </c>
      <c r="E1752" s="321">
        <v>3</v>
      </c>
      <c r="F1752" s="127">
        <v>13</v>
      </c>
      <c r="G1752" s="127">
        <v>113</v>
      </c>
      <c r="H1752" s="322">
        <v>0.71643999999999997</v>
      </c>
      <c r="I1752" s="9">
        <v>5325.0009120000004</v>
      </c>
      <c r="J1752">
        <f t="shared" si="83"/>
        <v>6.3401769911504424E-3</v>
      </c>
      <c r="K1752">
        <v>2.6996000000000002</v>
      </c>
      <c r="W1752" s="9">
        <v>5325.0009120000004</v>
      </c>
      <c r="X1752">
        <v>6.3401769911504424E-3</v>
      </c>
    </row>
    <row r="1753" spans="3:24">
      <c r="C1753">
        <v>2016</v>
      </c>
      <c r="D1753">
        <v>502</v>
      </c>
      <c r="E1753" s="321">
        <v>3</v>
      </c>
      <c r="F1753" s="127">
        <v>14</v>
      </c>
      <c r="G1753" s="127">
        <v>113</v>
      </c>
      <c r="H1753" s="322">
        <v>0.65910999999999997</v>
      </c>
      <c r="I1753" s="9">
        <v>4898.7750239999987</v>
      </c>
      <c r="J1753">
        <f t="shared" si="83"/>
        <v>5.8328318584070791E-3</v>
      </c>
      <c r="K1753">
        <v>1.9076</v>
      </c>
      <c r="W1753" s="9">
        <v>4898.7750239999987</v>
      </c>
      <c r="X1753">
        <v>5.8328318584070791E-3</v>
      </c>
    </row>
    <row r="1754" spans="3:24">
      <c r="C1754">
        <v>2016</v>
      </c>
      <c r="D1754">
        <v>502</v>
      </c>
      <c r="E1754" s="321">
        <v>4</v>
      </c>
      <c r="F1754" s="127">
        <v>1</v>
      </c>
      <c r="G1754" s="127">
        <v>113</v>
      </c>
      <c r="H1754" s="322">
        <v>0.34060499999999999</v>
      </c>
      <c r="I1754" s="9">
        <v>2248.2709919999993</v>
      </c>
      <c r="J1754">
        <f t="shared" si="83"/>
        <v>3.0142035398230088E-3</v>
      </c>
      <c r="K1754">
        <v>1.7496</v>
      </c>
      <c r="W1754" s="9">
        <v>2248.2709919999993</v>
      </c>
      <c r="X1754">
        <v>3.0142035398230088E-3</v>
      </c>
    </row>
    <row r="1755" spans="3:24">
      <c r="C1755">
        <v>2016</v>
      </c>
      <c r="D1755">
        <v>502</v>
      </c>
      <c r="E1755" s="321">
        <v>4</v>
      </c>
      <c r="F1755" s="127">
        <v>2</v>
      </c>
      <c r="G1755" s="127">
        <v>113</v>
      </c>
      <c r="H1755" s="322">
        <v>0.376915</v>
      </c>
      <c r="I1755" s="9">
        <v>2695.6670400000007</v>
      </c>
      <c r="J1755">
        <f t="shared" si="83"/>
        <v>3.3355309734513275E-3</v>
      </c>
      <c r="K1755">
        <v>1.7759</v>
      </c>
      <c r="W1755" s="9">
        <v>2695.6670400000007</v>
      </c>
      <c r="X1755">
        <v>3.3355309734513275E-3</v>
      </c>
    </row>
    <row r="1756" spans="3:24">
      <c r="C1756">
        <v>2016</v>
      </c>
      <c r="D1756">
        <v>502</v>
      </c>
      <c r="E1756" s="321">
        <v>4</v>
      </c>
      <c r="F1756" s="127">
        <v>3</v>
      </c>
      <c r="G1756" s="127">
        <v>113</v>
      </c>
      <c r="H1756" s="322">
        <v>0.40620999999999996</v>
      </c>
      <c r="I1756" s="9">
        <v>2852.3262240000008</v>
      </c>
      <c r="J1756">
        <f t="shared" si="83"/>
        <v>3.5947787610619464E-3</v>
      </c>
      <c r="K1756">
        <v>1.7597</v>
      </c>
      <c r="W1756" s="9">
        <v>2852.3262240000008</v>
      </c>
      <c r="X1756">
        <v>3.5947787610619464E-3</v>
      </c>
    </row>
    <row r="1757" spans="3:24">
      <c r="C1757">
        <v>2016</v>
      </c>
      <c r="D1757">
        <v>502</v>
      </c>
      <c r="E1757" s="321">
        <v>4</v>
      </c>
      <c r="F1757" s="127">
        <v>4</v>
      </c>
      <c r="G1757" s="127">
        <v>113</v>
      </c>
      <c r="H1757" s="322">
        <v>0.54479999999999995</v>
      </c>
      <c r="I1757" s="9">
        <v>3549.5301599999998</v>
      </c>
      <c r="J1757">
        <f t="shared" si="83"/>
        <v>4.8212389380530973E-3</v>
      </c>
      <c r="K1757">
        <v>2.1602999999999999</v>
      </c>
      <c r="W1757" s="9">
        <v>3549.5301599999998</v>
      </c>
      <c r="X1757">
        <v>4.8212389380530973E-3</v>
      </c>
    </row>
    <row r="1758" spans="3:24">
      <c r="C1758">
        <v>2016</v>
      </c>
      <c r="D1758">
        <v>502</v>
      </c>
      <c r="E1758" s="321">
        <v>4</v>
      </c>
      <c r="F1758" s="127">
        <v>5</v>
      </c>
      <c r="G1758" s="127">
        <v>113</v>
      </c>
      <c r="H1758" s="322">
        <v>0.63545499999999999</v>
      </c>
      <c r="I1758" s="9">
        <v>4948.1720640000003</v>
      </c>
      <c r="J1758">
        <f t="shared" si="83"/>
        <v>5.6234955752212388E-3</v>
      </c>
      <c r="K1758">
        <v>2.2913000000000001</v>
      </c>
      <c r="W1758" s="9">
        <v>4948.1720640000003</v>
      </c>
      <c r="X1758">
        <v>5.6234955752212388E-3</v>
      </c>
    </row>
    <row r="1759" spans="3:24">
      <c r="C1759">
        <v>2016</v>
      </c>
      <c r="D1759">
        <v>502</v>
      </c>
      <c r="E1759" s="321">
        <v>4</v>
      </c>
      <c r="F1759" s="127">
        <v>6</v>
      </c>
      <c r="G1759" s="127">
        <v>113</v>
      </c>
      <c r="H1759" s="322">
        <v>0.73500999999999994</v>
      </c>
      <c r="I1759" s="9">
        <v>5272.7811839999986</v>
      </c>
      <c r="J1759">
        <f t="shared" si="83"/>
        <v>6.5045132743362828E-3</v>
      </c>
      <c r="K1759">
        <v>2.4245999999999999</v>
      </c>
      <c r="W1759" s="9">
        <v>5272.7811839999986</v>
      </c>
      <c r="X1759">
        <v>6.5045132743362828E-3</v>
      </c>
    </row>
    <row r="1760" spans="3:24">
      <c r="C1760">
        <v>2016</v>
      </c>
      <c r="D1760">
        <v>502</v>
      </c>
      <c r="E1760" s="321">
        <v>4</v>
      </c>
      <c r="F1760" s="127">
        <v>7</v>
      </c>
      <c r="G1760" s="127">
        <v>113</v>
      </c>
      <c r="H1760" s="322">
        <v>0.78431499999999998</v>
      </c>
      <c r="I1760" s="9">
        <v>5267.135808</v>
      </c>
      <c r="J1760">
        <f t="shared" si="83"/>
        <v>6.9408407079646012E-3</v>
      </c>
      <c r="K1760">
        <v>2.8957000000000002</v>
      </c>
      <c r="W1760" s="9">
        <v>5267.135808</v>
      </c>
      <c r="X1760">
        <v>6.9408407079646012E-3</v>
      </c>
    </row>
    <row r="1761" spans="3:24">
      <c r="C1761">
        <v>2016</v>
      </c>
      <c r="D1761">
        <v>502</v>
      </c>
      <c r="E1761" s="321">
        <v>4</v>
      </c>
      <c r="F1761" s="127">
        <v>8</v>
      </c>
      <c r="G1761" s="127">
        <v>113</v>
      </c>
      <c r="H1761" s="322">
        <v>0.57789500000000005</v>
      </c>
      <c r="I1761" s="9">
        <v>4126.7698559999999</v>
      </c>
      <c r="J1761">
        <f t="shared" si="83"/>
        <v>5.1141150442477884E-3</v>
      </c>
      <c r="K1761">
        <v>1.8519000000000001</v>
      </c>
      <c r="W1761" s="9">
        <v>4126.7698559999999</v>
      </c>
      <c r="X1761">
        <v>5.1141150442477884E-3</v>
      </c>
    </row>
    <row r="1762" spans="3:24">
      <c r="C1762">
        <v>2016</v>
      </c>
      <c r="D1762">
        <v>502</v>
      </c>
      <c r="E1762" s="321">
        <v>4</v>
      </c>
      <c r="F1762" s="127">
        <v>9</v>
      </c>
      <c r="G1762" s="127">
        <v>113</v>
      </c>
      <c r="H1762" s="322">
        <v>0.64415500000000003</v>
      </c>
      <c r="I1762" s="9">
        <v>4698.364176</v>
      </c>
      <c r="J1762">
        <f t="shared" si="83"/>
        <v>5.7004867256637169E-3</v>
      </c>
      <c r="K1762">
        <v>2.17</v>
      </c>
      <c r="W1762" s="9">
        <v>4698.364176</v>
      </c>
      <c r="X1762">
        <v>5.7004867256637169E-3</v>
      </c>
    </row>
    <row r="1763" spans="3:24">
      <c r="C1763">
        <v>2016</v>
      </c>
      <c r="D1763">
        <v>502</v>
      </c>
      <c r="E1763" s="321">
        <v>4</v>
      </c>
      <c r="F1763" s="127">
        <v>10</v>
      </c>
      <c r="G1763" s="127">
        <v>113</v>
      </c>
      <c r="H1763" s="322">
        <v>0.69339499999999998</v>
      </c>
      <c r="I1763" s="9">
        <v>5175.3984480000008</v>
      </c>
      <c r="J1763">
        <f t="shared" si="83"/>
        <v>6.1362389380530975E-3</v>
      </c>
      <c r="K1763">
        <v>2.6097999999999999</v>
      </c>
      <c r="W1763" s="9">
        <v>5175.3984480000008</v>
      </c>
      <c r="X1763">
        <v>6.1362389380530975E-3</v>
      </c>
    </row>
    <row r="1764" spans="3:24">
      <c r="C1764">
        <v>2016</v>
      </c>
      <c r="D1764">
        <v>502</v>
      </c>
      <c r="E1764" s="321">
        <v>4</v>
      </c>
      <c r="F1764" s="127">
        <v>11</v>
      </c>
      <c r="G1764" s="127">
        <v>113</v>
      </c>
      <c r="H1764" s="322">
        <v>0.66422000000000003</v>
      </c>
      <c r="I1764" s="9">
        <v>4222.7412480000003</v>
      </c>
      <c r="J1764">
        <f t="shared" si="83"/>
        <v>5.8780530973451331E-3</v>
      </c>
      <c r="K1764">
        <v>2.3123999999999998</v>
      </c>
      <c r="W1764" s="9">
        <v>4222.7412480000003</v>
      </c>
      <c r="X1764">
        <v>5.8780530973451331E-3</v>
      </c>
    </row>
    <row r="1765" spans="3:24">
      <c r="C1765">
        <v>2016</v>
      </c>
      <c r="D1765">
        <v>502</v>
      </c>
      <c r="E1765" s="321">
        <v>4</v>
      </c>
      <c r="F1765" s="127">
        <v>12</v>
      </c>
      <c r="G1765" s="127">
        <v>113</v>
      </c>
      <c r="H1765" s="322">
        <v>0.70045500000000005</v>
      </c>
      <c r="I1765" s="9">
        <v>5381.4546720000008</v>
      </c>
      <c r="J1765">
        <f t="shared" si="83"/>
        <v>6.1987168141592929E-3</v>
      </c>
      <c r="K1765">
        <v>2.1261999999999999</v>
      </c>
      <c r="W1765" s="9">
        <v>5381.4546720000008</v>
      </c>
      <c r="X1765">
        <v>6.1987168141592929E-3</v>
      </c>
    </row>
    <row r="1766" spans="3:24">
      <c r="C1766">
        <v>2016</v>
      </c>
      <c r="D1766">
        <v>502</v>
      </c>
      <c r="E1766" s="321">
        <v>4</v>
      </c>
      <c r="F1766" s="127">
        <v>13</v>
      </c>
      <c r="G1766" s="127">
        <v>113</v>
      </c>
      <c r="H1766" s="322">
        <v>0.78771499999999994</v>
      </c>
      <c r="I1766" s="9">
        <v>5377.2206400000005</v>
      </c>
      <c r="J1766">
        <f t="shared" si="83"/>
        <v>6.9709292035398229E-3</v>
      </c>
      <c r="K1766">
        <v>2.9388000000000001</v>
      </c>
      <c r="W1766" s="9">
        <v>5377.2206400000005</v>
      </c>
      <c r="X1766">
        <v>6.9709292035398229E-3</v>
      </c>
    </row>
    <row r="1767" spans="3:24">
      <c r="C1767">
        <v>2016</v>
      </c>
      <c r="D1767">
        <v>502</v>
      </c>
      <c r="E1767" s="321">
        <v>4</v>
      </c>
      <c r="F1767" s="127">
        <v>14</v>
      </c>
      <c r="G1767" s="127">
        <v>113</v>
      </c>
      <c r="H1767" s="322">
        <v>0.68097333333333321</v>
      </c>
      <c r="I1767" s="9">
        <v>5007.4485119999999</v>
      </c>
      <c r="J1767">
        <f t="shared" si="83"/>
        <v>6.0263126843657809E-3</v>
      </c>
      <c r="K1767">
        <v>1.8505</v>
      </c>
      <c r="W1767" s="9">
        <v>5007.4485119999999</v>
      </c>
      <c r="X1767">
        <v>6.0263126843657809E-3</v>
      </c>
    </row>
    <row r="1768" spans="3:24">
      <c r="C1768">
        <v>2016</v>
      </c>
      <c r="D1768">
        <v>502</v>
      </c>
      <c r="E1768" s="321">
        <v>1</v>
      </c>
      <c r="F1768" s="127">
        <v>1</v>
      </c>
      <c r="G1768" s="127">
        <v>120</v>
      </c>
      <c r="H1768" s="322">
        <v>0.52462000000000009</v>
      </c>
      <c r="I1768" s="9">
        <v>2142.4201919999996</v>
      </c>
      <c r="J1768">
        <f t="shared" si="83"/>
        <v>4.3718333333333343E-3</v>
      </c>
      <c r="K1768">
        <v>1.9212</v>
      </c>
      <c r="W1768" s="9">
        <v>2142.4201919999996</v>
      </c>
      <c r="X1768">
        <v>4.3718333333333343E-3</v>
      </c>
    </row>
    <row r="1769" spans="3:24">
      <c r="C1769">
        <v>2016</v>
      </c>
      <c r="D1769">
        <v>502</v>
      </c>
      <c r="E1769" s="321">
        <v>1</v>
      </c>
      <c r="F1769" s="127">
        <v>2</v>
      </c>
      <c r="G1769" s="127">
        <v>120</v>
      </c>
      <c r="H1769" s="322">
        <v>0.39744499999999999</v>
      </c>
      <c r="I1769" s="9">
        <v>772.00516800000003</v>
      </c>
      <c r="J1769">
        <f t="shared" si="83"/>
        <v>3.3120416666666667E-3</v>
      </c>
      <c r="K1769">
        <v>1.9342999999999999</v>
      </c>
      <c r="W1769" s="9">
        <v>772.00516800000003</v>
      </c>
      <c r="X1769">
        <v>3.3120416666666667E-3</v>
      </c>
    </row>
    <row r="1770" spans="3:24">
      <c r="C1770">
        <v>2016</v>
      </c>
      <c r="D1770">
        <v>502</v>
      </c>
      <c r="E1770" s="321">
        <v>1</v>
      </c>
      <c r="F1770" s="127">
        <v>3</v>
      </c>
      <c r="G1770" s="127">
        <v>120</v>
      </c>
      <c r="H1770" s="322">
        <v>0.35392999999999997</v>
      </c>
      <c r="I1770" s="9">
        <v>3285.6088319999994</v>
      </c>
      <c r="J1770">
        <f t="shared" si="83"/>
        <v>2.9494166666666666E-3</v>
      </c>
      <c r="K1770">
        <v>2.0093999999999999</v>
      </c>
      <c r="W1770" s="9">
        <v>3285.6088319999994</v>
      </c>
      <c r="X1770">
        <v>2.9494166666666666E-3</v>
      </c>
    </row>
    <row r="1771" spans="3:24">
      <c r="C1771">
        <v>2016</v>
      </c>
      <c r="D1771">
        <v>502</v>
      </c>
      <c r="E1771" s="321">
        <v>1</v>
      </c>
      <c r="F1771" s="127">
        <v>4</v>
      </c>
      <c r="G1771" s="127">
        <v>120</v>
      </c>
      <c r="H1771" s="322">
        <v>0.36668666666666666</v>
      </c>
      <c r="I1771" s="9">
        <v>2850.9148799999994</v>
      </c>
      <c r="J1771">
        <f t="shared" si="83"/>
        <v>3.0557222222222223E-3</v>
      </c>
      <c r="K1771">
        <v>1.8260000000000001</v>
      </c>
      <c r="W1771" s="9">
        <v>2850.9148799999994</v>
      </c>
      <c r="X1771">
        <v>3.0557222222222223E-3</v>
      </c>
    </row>
    <row r="1772" spans="3:24">
      <c r="C1772">
        <v>2016</v>
      </c>
      <c r="D1772">
        <v>502</v>
      </c>
      <c r="E1772" s="321">
        <v>1</v>
      </c>
      <c r="F1772" s="127">
        <v>5</v>
      </c>
      <c r="G1772" s="127">
        <v>120</v>
      </c>
      <c r="H1772" s="322">
        <v>0.63278499999999993</v>
      </c>
      <c r="I1772" s="9">
        <v>4684.250736</v>
      </c>
      <c r="J1772">
        <f t="shared" si="83"/>
        <v>5.2732083333333329E-3</v>
      </c>
      <c r="K1772">
        <v>2.0234000000000001</v>
      </c>
      <c r="W1772" s="9">
        <v>4684.250736</v>
      </c>
      <c r="X1772">
        <v>5.2732083333333329E-3</v>
      </c>
    </row>
    <row r="1773" spans="3:24">
      <c r="C1773">
        <v>2016</v>
      </c>
      <c r="D1773">
        <v>502</v>
      </c>
      <c r="E1773" s="321">
        <v>1</v>
      </c>
      <c r="F1773" s="127">
        <v>6</v>
      </c>
      <c r="G1773" s="127">
        <v>120</v>
      </c>
      <c r="H1773" s="322">
        <v>0.59006000000000003</v>
      </c>
      <c r="I1773" s="9">
        <v>4641.9104160000006</v>
      </c>
      <c r="J1773">
        <f t="shared" si="83"/>
        <v>4.9171666666666669E-3</v>
      </c>
      <c r="K1773" t="s">
        <v>17</v>
      </c>
      <c r="W1773" s="9">
        <v>4641.9104160000006</v>
      </c>
      <c r="X1773">
        <v>4.9171666666666669E-3</v>
      </c>
    </row>
    <row r="1774" spans="3:24">
      <c r="C1774">
        <v>2016</v>
      </c>
      <c r="D1774">
        <v>502</v>
      </c>
      <c r="E1774" s="321">
        <v>1</v>
      </c>
      <c r="F1774" s="127">
        <v>7</v>
      </c>
      <c r="G1774" s="127">
        <v>120</v>
      </c>
      <c r="H1774" s="322">
        <v>0.65476000000000001</v>
      </c>
      <c r="I1774" s="9">
        <v>5315.1215040000006</v>
      </c>
      <c r="J1774">
        <f t="shared" si="83"/>
        <v>5.456333333333333E-3</v>
      </c>
      <c r="K1774">
        <v>2.3559999999999999</v>
      </c>
      <c r="W1774" s="9">
        <v>5315.1215040000006</v>
      </c>
      <c r="X1774">
        <v>5.456333333333333E-3</v>
      </c>
    </row>
    <row r="1775" spans="3:24">
      <c r="C1775">
        <v>2016</v>
      </c>
      <c r="D1775">
        <v>502</v>
      </c>
      <c r="E1775" s="321">
        <v>1</v>
      </c>
      <c r="F1775" s="127">
        <v>8</v>
      </c>
      <c r="G1775" s="127">
        <v>120</v>
      </c>
      <c r="H1775" s="322">
        <v>0.30351</v>
      </c>
      <c r="I1775" s="9">
        <v>2646.2700000000004</v>
      </c>
      <c r="J1775">
        <f t="shared" si="83"/>
        <v>2.5292499999999998E-3</v>
      </c>
      <c r="K1775" t="s">
        <v>17</v>
      </c>
      <c r="W1775" s="9">
        <v>2646.2700000000004</v>
      </c>
      <c r="X1775">
        <v>2.5292499999999998E-3</v>
      </c>
    </row>
    <row r="1776" spans="3:24">
      <c r="C1776">
        <v>2016</v>
      </c>
      <c r="D1776">
        <v>502</v>
      </c>
      <c r="E1776" s="321">
        <v>1</v>
      </c>
      <c r="F1776" s="127">
        <v>9</v>
      </c>
      <c r="G1776" s="127">
        <v>120</v>
      </c>
      <c r="H1776" s="322">
        <v>0.63795000000000002</v>
      </c>
      <c r="I1776" s="9">
        <v>4358.2302719999998</v>
      </c>
      <c r="J1776">
        <f t="shared" ref="J1776:J1839" si="84">H1776/G1776</f>
        <v>5.3162499999999998E-3</v>
      </c>
      <c r="K1776" t="s">
        <v>17</v>
      </c>
      <c r="W1776" s="9">
        <v>4358.2302719999998</v>
      </c>
      <c r="X1776">
        <v>5.3162499999999998E-3</v>
      </c>
    </row>
    <row r="1777" spans="3:24">
      <c r="C1777">
        <v>2016</v>
      </c>
      <c r="D1777">
        <v>502</v>
      </c>
      <c r="E1777" s="321">
        <v>1</v>
      </c>
      <c r="F1777" s="127">
        <v>10</v>
      </c>
      <c r="G1777" s="127">
        <v>120</v>
      </c>
      <c r="H1777" s="322">
        <v>0.63768000000000002</v>
      </c>
      <c r="I1777" s="9">
        <v>4259.4361920000001</v>
      </c>
      <c r="J1777">
        <f t="shared" si="84"/>
        <v>5.3140000000000001E-3</v>
      </c>
      <c r="K1777" t="s">
        <v>17</v>
      </c>
      <c r="W1777" s="9">
        <v>4259.4361920000001</v>
      </c>
      <c r="X1777">
        <v>5.3140000000000001E-3</v>
      </c>
    </row>
    <row r="1778" spans="3:24">
      <c r="C1778">
        <v>2016</v>
      </c>
      <c r="D1778">
        <v>502</v>
      </c>
      <c r="E1778" s="321">
        <v>1</v>
      </c>
      <c r="F1778" s="127">
        <v>11</v>
      </c>
      <c r="G1778" s="127">
        <v>120</v>
      </c>
      <c r="H1778" s="322">
        <v>0.69136500000000001</v>
      </c>
      <c r="I1778" s="9">
        <v>5277.0152160000007</v>
      </c>
      <c r="J1778">
        <f t="shared" si="84"/>
        <v>5.761375E-3</v>
      </c>
      <c r="K1778" t="s">
        <v>17</v>
      </c>
      <c r="W1778" s="9">
        <v>5277.0152160000007</v>
      </c>
      <c r="X1778">
        <v>5.761375E-3</v>
      </c>
    </row>
    <row r="1779" spans="3:24">
      <c r="C1779">
        <v>2016</v>
      </c>
      <c r="D1779">
        <v>502</v>
      </c>
      <c r="E1779" s="321">
        <v>1</v>
      </c>
      <c r="F1779" s="127">
        <v>12</v>
      </c>
      <c r="G1779" s="127">
        <v>120</v>
      </c>
      <c r="H1779" s="322">
        <v>0.66398000000000001</v>
      </c>
      <c r="I1779" s="9">
        <v>5247.3769919999995</v>
      </c>
      <c r="J1779">
        <f t="shared" si="84"/>
        <v>5.5331666666666671E-3</v>
      </c>
      <c r="K1779" t="s">
        <v>17</v>
      </c>
      <c r="W1779" s="9">
        <v>5247.3769919999995</v>
      </c>
      <c r="X1779">
        <v>5.5331666666666671E-3</v>
      </c>
    </row>
    <row r="1780" spans="3:24">
      <c r="C1780">
        <v>2016</v>
      </c>
      <c r="D1780">
        <v>502</v>
      </c>
      <c r="E1780" s="321">
        <v>1</v>
      </c>
      <c r="F1780" s="127">
        <v>13</v>
      </c>
      <c r="G1780" s="127">
        <v>120</v>
      </c>
      <c r="H1780" s="322">
        <v>0.55154500000000006</v>
      </c>
      <c r="I1780" s="9">
        <v>5384.2773599999982</v>
      </c>
      <c r="J1780">
        <f t="shared" si="84"/>
        <v>4.5962083333333341E-3</v>
      </c>
      <c r="K1780" t="s">
        <v>17</v>
      </c>
      <c r="W1780" s="9">
        <v>5384.2773599999982</v>
      </c>
      <c r="X1780">
        <v>4.5962083333333341E-3</v>
      </c>
    </row>
    <row r="1781" spans="3:24">
      <c r="C1781">
        <v>2016</v>
      </c>
      <c r="D1781">
        <v>502</v>
      </c>
      <c r="E1781" s="321">
        <v>1</v>
      </c>
      <c r="F1781" s="127">
        <v>14</v>
      </c>
      <c r="G1781" s="127">
        <v>120</v>
      </c>
      <c r="H1781" s="322">
        <v>0.67669999999999997</v>
      </c>
      <c r="I1781" s="9">
        <v>4307.4218880000008</v>
      </c>
      <c r="J1781">
        <f t="shared" si="84"/>
        <v>5.6391666666666665E-3</v>
      </c>
      <c r="K1781" t="s">
        <v>17</v>
      </c>
      <c r="W1781" s="9">
        <v>4307.4218880000008</v>
      </c>
      <c r="X1781">
        <v>5.6391666666666665E-3</v>
      </c>
    </row>
    <row r="1782" spans="3:24">
      <c r="C1782">
        <v>2016</v>
      </c>
      <c r="D1782">
        <v>502</v>
      </c>
      <c r="E1782" s="321">
        <v>2</v>
      </c>
      <c r="F1782" s="127">
        <v>1</v>
      </c>
      <c r="G1782" s="127">
        <v>120</v>
      </c>
      <c r="H1782" s="322">
        <v>0.46477999999999997</v>
      </c>
      <c r="I1782" s="9">
        <v>1589.173344</v>
      </c>
      <c r="J1782">
        <f t="shared" si="84"/>
        <v>3.8731666666666663E-3</v>
      </c>
      <c r="K1782">
        <v>1.9168000000000001</v>
      </c>
      <c r="W1782" s="9">
        <v>1589.173344</v>
      </c>
      <c r="X1782">
        <v>3.8731666666666663E-3</v>
      </c>
    </row>
    <row r="1783" spans="3:24">
      <c r="C1783">
        <v>2016</v>
      </c>
      <c r="D1783">
        <v>502</v>
      </c>
      <c r="E1783" s="321">
        <v>2</v>
      </c>
      <c r="F1783" s="127">
        <v>2</v>
      </c>
      <c r="G1783" s="127">
        <v>120</v>
      </c>
      <c r="H1783" s="322">
        <v>0.50051000000000001</v>
      </c>
      <c r="I1783" s="9">
        <v>1563.7691520000001</v>
      </c>
      <c r="J1783">
        <f t="shared" si="84"/>
        <v>4.1709166666666665E-3</v>
      </c>
      <c r="K1783">
        <v>1.8384</v>
      </c>
      <c r="W1783" s="9">
        <v>1563.7691520000001</v>
      </c>
      <c r="X1783">
        <v>4.1709166666666665E-3</v>
      </c>
    </row>
    <row r="1784" spans="3:24">
      <c r="C1784">
        <v>2016</v>
      </c>
      <c r="D1784">
        <v>502</v>
      </c>
      <c r="E1784" s="321">
        <v>2</v>
      </c>
      <c r="F1784" s="127">
        <v>3</v>
      </c>
      <c r="G1784" s="127">
        <v>120</v>
      </c>
      <c r="H1784" s="322">
        <v>0.35614000000000001</v>
      </c>
      <c r="I1784" s="9">
        <v>2745.0640800000001</v>
      </c>
      <c r="J1784">
        <f t="shared" si="84"/>
        <v>2.9678333333333336E-3</v>
      </c>
      <c r="K1784">
        <v>1.8774999999999999</v>
      </c>
      <c r="W1784" s="9">
        <v>2745.0640800000001</v>
      </c>
      <c r="X1784">
        <v>2.9678333333333336E-3</v>
      </c>
    </row>
    <row r="1785" spans="3:24">
      <c r="C1785">
        <v>2016</v>
      </c>
      <c r="D1785">
        <v>502</v>
      </c>
      <c r="E1785" s="321">
        <v>2</v>
      </c>
      <c r="F1785" s="127">
        <v>4</v>
      </c>
      <c r="G1785" s="127">
        <v>120</v>
      </c>
      <c r="H1785" s="322">
        <v>0.47824999999999995</v>
      </c>
      <c r="I1785" s="9">
        <v>2431.7457119999999</v>
      </c>
      <c r="J1785">
        <f t="shared" si="84"/>
        <v>3.9854166666666666E-3</v>
      </c>
      <c r="K1785">
        <v>1.9233</v>
      </c>
      <c r="W1785" s="9">
        <v>2431.7457119999999</v>
      </c>
      <c r="X1785">
        <v>3.9854166666666666E-3</v>
      </c>
    </row>
    <row r="1786" spans="3:24">
      <c r="C1786">
        <v>2016</v>
      </c>
      <c r="D1786">
        <v>502</v>
      </c>
      <c r="E1786" s="321">
        <v>2</v>
      </c>
      <c r="F1786" s="127">
        <v>5</v>
      </c>
      <c r="G1786" s="127">
        <v>120</v>
      </c>
      <c r="H1786" s="322">
        <v>0.65637499999999993</v>
      </c>
      <c r="I1786" s="9">
        <v>3240.4458240000013</v>
      </c>
      <c r="J1786">
        <f t="shared" si="84"/>
        <v>5.4697916666666662E-3</v>
      </c>
      <c r="K1786">
        <v>2.5339999999999998</v>
      </c>
      <c r="W1786" s="9">
        <v>3240.4458240000013</v>
      </c>
      <c r="X1786">
        <v>5.4697916666666662E-3</v>
      </c>
    </row>
    <row r="1787" spans="3:24">
      <c r="C1787">
        <v>2016</v>
      </c>
      <c r="D1787">
        <v>502</v>
      </c>
      <c r="E1787" s="321">
        <v>2</v>
      </c>
      <c r="F1787" s="127">
        <v>6</v>
      </c>
      <c r="G1787" s="127">
        <v>120</v>
      </c>
      <c r="H1787" s="322">
        <v>0.66264499999999993</v>
      </c>
      <c r="I1787" s="9">
        <v>5521.1777279999988</v>
      </c>
      <c r="J1787">
        <f t="shared" si="84"/>
        <v>5.5220416666666664E-3</v>
      </c>
      <c r="K1787">
        <v>2.4943</v>
      </c>
      <c r="W1787" s="9">
        <v>5521.1777279999988</v>
      </c>
      <c r="X1787">
        <v>5.5220416666666664E-3</v>
      </c>
    </row>
    <row r="1788" spans="3:24">
      <c r="C1788">
        <v>2016</v>
      </c>
      <c r="D1788">
        <v>502</v>
      </c>
      <c r="E1788" s="321">
        <v>2</v>
      </c>
      <c r="F1788" s="127">
        <v>7</v>
      </c>
      <c r="G1788" s="127">
        <v>120</v>
      </c>
      <c r="H1788" s="322">
        <v>0.72663499999999992</v>
      </c>
      <c r="I1788" s="9">
        <v>5483.0714400000006</v>
      </c>
      <c r="J1788">
        <f t="shared" si="84"/>
        <v>6.0552916666666663E-3</v>
      </c>
      <c r="K1788">
        <v>2.4049</v>
      </c>
      <c r="W1788" s="9">
        <v>5483.0714400000006</v>
      </c>
      <c r="X1788">
        <v>6.0552916666666663E-3</v>
      </c>
    </row>
    <row r="1789" spans="3:24">
      <c r="C1789">
        <v>2016</v>
      </c>
      <c r="D1789">
        <v>502</v>
      </c>
      <c r="E1789" s="321">
        <v>2</v>
      </c>
      <c r="F1789" s="127">
        <v>8</v>
      </c>
      <c r="G1789" s="127">
        <v>120</v>
      </c>
      <c r="H1789" s="322">
        <v>0.46492500000000003</v>
      </c>
      <c r="I1789" s="9">
        <v>3322.3037759999997</v>
      </c>
      <c r="J1789">
        <f t="shared" si="84"/>
        <v>3.8743750000000002E-3</v>
      </c>
      <c r="K1789" t="s">
        <v>17</v>
      </c>
      <c r="W1789" s="9">
        <v>3322.3037759999997</v>
      </c>
      <c r="X1789">
        <v>3.8743750000000002E-3</v>
      </c>
    </row>
    <row r="1790" spans="3:24">
      <c r="C1790">
        <v>2016</v>
      </c>
      <c r="D1790">
        <v>502</v>
      </c>
      <c r="E1790" s="321">
        <v>2</v>
      </c>
      <c r="F1790" s="127">
        <v>9</v>
      </c>
      <c r="G1790" s="127">
        <v>120</v>
      </c>
      <c r="H1790" s="322">
        <v>0.63979000000000008</v>
      </c>
      <c r="I1790" s="9">
        <v>5233.2635519999994</v>
      </c>
      <c r="J1790">
        <f t="shared" si="84"/>
        <v>5.331583333333334E-3</v>
      </c>
      <c r="K1790" t="s">
        <v>17</v>
      </c>
      <c r="W1790" s="9">
        <v>5233.2635519999994</v>
      </c>
      <c r="X1790">
        <v>5.331583333333334E-3</v>
      </c>
    </row>
    <row r="1791" spans="3:24">
      <c r="C1791">
        <v>2016</v>
      </c>
      <c r="D1791">
        <v>502</v>
      </c>
      <c r="E1791" s="321">
        <v>2</v>
      </c>
      <c r="F1791" s="127">
        <v>10</v>
      </c>
      <c r="G1791" s="127">
        <v>120</v>
      </c>
      <c r="H1791" s="322">
        <v>0.57686999999999999</v>
      </c>
      <c r="I1791" s="9">
        <v>5202.2139839999982</v>
      </c>
      <c r="J1791">
        <f t="shared" si="84"/>
        <v>4.8072499999999999E-3</v>
      </c>
      <c r="K1791" t="s">
        <v>17</v>
      </c>
      <c r="W1791" s="9">
        <v>5202.2139839999982</v>
      </c>
      <c r="X1791">
        <v>4.8072499999999999E-3</v>
      </c>
    </row>
    <row r="1792" spans="3:24">
      <c r="C1792">
        <v>2016</v>
      </c>
      <c r="D1792">
        <v>502</v>
      </c>
      <c r="E1792" s="321">
        <v>2</v>
      </c>
      <c r="F1792" s="127">
        <v>11</v>
      </c>
      <c r="G1792" s="127">
        <v>120</v>
      </c>
      <c r="H1792" s="322">
        <v>0.65704499999999999</v>
      </c>
      <c r="I1792" s="9">
        <v>4966.5195360000007</v>
      </c>
      <c r="J1792">
        <f t="shared" si="84"/>
        <v>5.4753750000000002E-3</v>
      </c>
      <c r="K1792" t="s">
        <v>17</v>
      </c>
      <c r="W1792" s="9">
        <v>4966.5195360000007</v>
      </c>
      <c r="X1792">
        <v>5.4753750000000002E-3</v>
      </c>
    </row>
    <row r="1793" spans="3:24">
      <c r="C1793">
        <v>2016</v>
      </c>
      <c r="D1793">
        <v>502</v>
      </c>
      <c r="E1793" s="321">
        <v>2</v>
      </c>
      <c r="F1793" s="127">
        <v>12</v>
      </c>
      <c r="G1793" s="127">
        <v>120</v>
      </c>
      <c r="H1793" s="322">
        <v>0.67571999999999999</v>
      </c>
      <c r="I1793" s="9">
        <v>5260.0790880000004</v>
      </c>
      <c r="J1793">
        <f t="shared" si="84"/>
        <v>5.6309999999999997E-3</v>
      </c>
      <c r="K1793" t="s">
        <v>17</v>
      </c>
      <c r="W1793" s="9">
        <v>5260.0790880000004</v>
      </c>
      <c r="X1793">
        <v>5.6309999999999997E-3</v>
      </c>
    </row>
    <row r="1794" spans="3:24">
      <c r="C1794">
        <v>2016</v>
      </c>
      <c r="D1794">
        <v>502</v>
      </c>
      <c r="E1794" s="321">
        <v>2</v>
      </c>
      <c r="F1794" s="127">
        <v>13</v>
      </c>
      <c r="G1794" s="127">
        <v>120</v>
      </c>
      <c r="H1794" s="322">
        <v>0.73075000000000001</v>
      </c>
      <c r="I1794" s="9">
        <v>5629.851216</v>
      </c>
      <c r="J1794">
        <f t="shared" si="84"/>
        <v>6.0895833333333331E-3</v>
      </c>
      <c r="K1794" t="s">
        <v>17</v>
      </c>
      <c r="W1794" s="9">
        <v>5629.851216</v>
      </c>
      <c r="X1794">
        <v>6.0895833333333331E-3</v>
      </c>
    </row>
    <row r="1795" spans="3:24">
      <c r="C1795">
        <v>2016</v>
      </c>
      <c r="D1795">
        <v>502</v>
      </c>
      <c r="E1795" s="321">
        <v>2</v>
      </c>
      <c r="F1795" s="127">
        <v>14</v>
      </c>
      <c r="G1795" s="127">
        <v>120</v>
      </c>
      <c r="H1795" s="322">
        <v>0.64356499999999994</v>
      </c>
      <c r="I1795" s="9">
        <v>5569.1634239999994</v>
      </c>
      <c r="J1795">
        <f t="shared" si="84"/>
        <v>5.3630416666666661E-3</v>
      </c>
      <c r="K1795" t="s">
        <v>17</v>
      </c>
      <c r="W1795" s="9">
        <v>5569.1634239999994</v>
      </c>
      <c r="X1795">
        <v>5.3630416666666661E-3</v>
      </c>
    </row>
    <row r="1796" spans="3:24">
      <c r="C1796">
        <v>2016</v>
      </c>
      <c r="D1796">
        <v>502</v>
      </c>
      <c r="E1796" s="321">
        <v>3</v>
      </c>
      <c r="F1796" s="127">
        <v>1</v>
      </c>
      <c r="G1796" s="127">
        <v>120</v>
      </c>
      <c r="H1796" s="322">
        <v>0.45015499999999997</v>
      </c>
      <c r="I1796" s="9">
        <v>2273.6751839999997</v>
      </c>
      <c r="J1796">
        <f t="shared" si="84"/>
        <v>3.7512916666666662E-3</v>
      </c>
      <c r="K1796">
        <v>1.8542000000000001</v>
      </c>
      <c r="W1796" s="9">
        <v>2273.6751839999997</v>
      </c>
      <c r="X1796">
        <v>3.7512916666666662E-3</v>
      </c>
    </row>
    <row r="1797" spans="3:24">
      <c r="C1797">
        <v>2016</v>
      </c>
      <c r="D1797">
        <v>502</v>
      </c>
      <c r="E1797" s="321">
        <v>3</v>
      </c>
      <c r="F1797" s="127">
        <v>2</v>
      </c>
      <c r="G1797" s="127">
        <v>120</v>
      </c>
      <c r="H1797" s="322">
        <v>0.53403</v>
      </c>
      <c r="I1797" s="9">
        <v>2721.0712320000002</v>
      </c>
      <c r="J1797">
        <f t="shared" si="84"/>
        <v>4.4502500000000002E-3</v>
      </c>
      <c r="K1797" t="s">
        <v>337</v>
      </c>
      <c r="W1797" s="9">
        <v>2721.0712320000002</v>
      </c>
      <c r="X1797">
        <v>4.4502500000000002E-3</v>
      </c>
    </row>
    <row r="1798" spans="3:24">
      <c r="C1798">
        <v>2016</v>
      </c>
      <c r="D1798">
        <v>502</v>
      </c>
      <c r="E1798" s="321">
        <v>3</v>
      </c>
      <c r="F1798" s="127">
        <v>3</v>
      </c>
      <c r="G1798" s="127">
        <v>120</v>
      </c>
      <c r="H1798" s="322">
        <v>0.65461499999999995</v>
      </c>
      <c r="I1798" s="9">
        <v>3908.0115360000004</v>
      </c>
      <c r="J1798">
        <f t="shared" si="84"/>
        <v>5.4551249999999999E-3</v>
      </c>
      <c r="K1798">
        <v>1.9836</v>
      </c>
      <c r="W1798" s="9">
        <v>3908.0115360000004</v>
      </c>
      <c r="X1798">
        <v>5.4551249999999999E-3</v>
      </c>
    </row>
    <row r="1799" spans="3:24">
      <c r="C1799">
        <v>2016</v>
      </c>
      <c r="D1799">
        <v>502</v>
      </c>
      <c r="E1799" s="321">
        <v>3</v>
      </c>
      <c r="F1799" s="127">
        <v>4</v>
      </c>
      <c r="G1799" s="127">
        <v>120</v>
      </c>
      <c r="H1799" s="322">
        <v>0.68212499999999998</v>
      </c>
      <c r="I1799" s="9">
        <v>4409.0386560000006</v>
      </c>
      <c r="J1799">
        <f t="shared" si="84"/>
        <v>5.6843750000000002E-3</v>
      </c>
      <c r="K1799">
        <v>2.1753999999999998</v>
      </c>
      <c r="W1799" s="9">
        <v>4409.0386560000006</v>
      </c>
      <c r="X1799">
        <v>5.6843750000000002E-3</v>
      </c>
    </row>
    <row r="1800" spans="3:24">
      <c r="C1800">
        <v>2016</v>
      </c>
      <c r="D1800">
        <v>502</v>
      </c>
      <c r="E1800" s="321">
        <v>3</v>
      </c>
      <c r="F1800" s="127">
        <v>5</v>
      </c>
      <c r="G1800" s="127">
        <v>120</v>
      </c>
      <c r="H1800" s="322">
        <v>0.68728</v>
      </c>
      <c r="I1800" s="9">
        <v>4811.2716960000007</v>
      </c>
      <c r="J1800">
        <f t="shared" si="84"/>
        <v>5.7273333333333334E-3</v>
      </c>
      <c r="K1800">
        <v>2.2587000000000002</v>
      </c>
      <c r="W1800" s="9">
        <v>4811.2716960000007</v>
      </c>
      <c r="X1800">
        <v>5.7273333333333334E-3</v>
      </c>
    </row>
    <row r="1801" spans="3:24">
      <c r="C1801">
        <v>2016</v>
      </c>
      <c r="D1801">
        <v>502</v>
      </c>
      <c r="E1801" s="321">
        <v>3</v>
      </c>
      <c r="F1801" s="127">
        <v>6</v>
      </c>
      <c r="G1801" s="127">
        <v>120</v>
      </c>
      <c r="H1801" s="322">
        <v>0.72742499999999999</v>
      </c>
      <c r="I1801" s="9">
        <v>5039.9094239999995</v>
      </c>
      <c r="J1801">
        <f t="shared" si="84"/>
        <v>6.0618749999999996E-3</v>
      </c>
      <c r="K1801" t="s">
        <v>17</v>
      </c>
      <c r="W1801" s="9">
        <v>5039.9094239999995</v>
      </c>
      <c r="X1801">
        <v>6.0618749999999996E-3</v>
      </c>
    </row>
    <row r="1802" spans="3:24">
      <c r="C1802">
        <v>2016</v>
      </c>
      <c r="D1802">
        <v>502</v>
      </c>
      <c r="E1802" s="321">
        <v>3</v>
      </c>
      <c r="F1802" s="127">
        <v>7</v>
      </c>
      <c r="G1802" s="127">
        <v>120</v>
      </c>
      <c r="H1802" s="322">
        <v>0.54679999999999995</v>
      </c>
      <c r="I1802" s="9">
        <v>5387.1000480000002</v>
      </c>
      <c r="J1802">
        <f t="shared" si="84"/>
        <v>4.5566666666666663E-3</v>
      </c>
      <c r="K1802">
        <v>2.39</v>
      </c>
      <c r="W1802" s="9">
        <v>5387.1000480000002</v>
      </c>
      <c r="X1802">
        <v>4.5566666666666663E-3</v>
      </c>
    </row>
    <row r="1803" spans="3:24">
      <c r="C1803">
        <v>2016</v>
      </c>
      <c r="D1803">
        <v>502</v>
      </c>
      <c r="E1803" s="321">
        <v>3</v>
      </c>
      <c r="F1803" s="127">
        <v>8</v>
      </c>
      <c r="G1803" s="127">
        <v>120</v>
      </c>
      <c r="H1803" s="322">
        <v>0.59213000000000005</v>
      </c>
      <c r="I1803" s="9">
        <v>4486.6625759999988</v>
      </c>
      <c r="J1803">
        <f t="shared" si="84"/>
        <v>4.9344166666666668E-3</v>
      </c>
      <c r="K1803" t="s">
        <v>17</v>
      </c>
      <c r="W1803" s="9">
        <v>4486.6625759999988</v>
      </c>
      <c r="X1803">
        <v>4.9344166666666668E-3</v>
      </c>
    </row>
    <row r="1804" spans="3:24">
      <c r="C1804">
        <v>2016</v>
      </c>
      <c r="D1804">
        <v>502</v>
      </c>
      <c r="E1804" s="321">
        <v>3</v>
      </c>
      <c r="F1804" s="127">
        <v>9</v>
      </c>
      <c r="G1804" s="127">
        <v>120</v>
      </c>
      <c r="H1804" s="322">
        <v>0.49790500000000004</v>
      </c>
      <c r="I1804" s="9">
        <v>4980.6329759999999</v>
      </c>
      <c r="J1804">
        <f t="shared" si="84"/>
        <v>4.1492083333333337E-3</v>
      </c>
      <c r="K1804" t="s">
        <v>17</v>
      </c>
      <c r="W1804" s="9">
        <v>4980.6329759999999</v>
      </c>
      <c r="X1804">
        <v>4.1492083333333337E-3</v>
      </c>
    </row>
    <row r="1805" spans="3:24">
      <c r="C1805">
        <v>2016</v>
      </c>
      <c r="D1805">
        <v>502</v>
      </c>
      <c r="E1805" s="321">
        <v>3</v>
      </c>
      <c r="F1805" s="127">
        <v>10</v>
      </c>
      <c r="G1805" s="127">
        <v>120</v>
      </c>
      <c r="H1805" s="322">
        <v>0.63895000000000002</v>
      </c>
      <c r="I1805" s="9">
        <v>4852.2006720000008</v>
      </c>
      <c r="J1805">
        <f t="shared" si="84"/>
        <v>5.3245833333333331E-3</v>
      </c>
      <c r="K1805" t="s">
        <v>17</v>
      </c>
      <c r="W1805" s="9">
        <v>4852.2006720000008</v>
      </c>
      <c r="X1805">
        <v>5.3245833333333331E-3</v>
      </c>
    </row>
    <row r="1806" spans="3:24">
      <c r="C1806">
        <v>2016</v>
      </c>
      <c r="D1806">
        <v>502</v>
      </c>
      <c r="E1806" s="321">
        <v>3</v>
      </c>
      <c r="F1806" s="127">
        <v>11</v>
      </c>
      <c r="G1806" s="127">
        <v>120</v>
      </c>
      <c r="H1806" s="322">
        <v>0.70658500000000002</v>
      </c>
      <c r="I1806" s="9">
        <v>5346.1710719999992</v>
      </c>
      <c r="J1806">
        <f t="shared" si="84"/>
        <v>5.8882083333333338E-3</v>
      </c>
      <c r="K1806" t="s">
        <v>17</v>
      </c>
      <c r="W1806" s="9">
        <v>5346.1710719999992</v>
      </c>
      <c r="X1806">
        <v>5.8882083333333338E-3</v>
      </c>
    </row>
    <row r="1807" spans="3:24">
      <c r="C1807">
        <v>2016</v>
      </c>
      <c r="D1807">
        <v>502</v>
      </c>
      <c r="E1807" s="321">
        <v>3</v>
      </c>
      <c r="F1807" s="127">
        <v>12</v>
      </c>
      <c r="G1807" s="127">
        <v>120</v>
      </c>
      <c r="H1807" s="322">
        <v>0.61760499999999996</v>
      </c>
      <c r="I1807" s="9">
        <v>5000.3917919999985</v>
      </c>
      <c r="J1807">
        <f t="shared" si="84"/>
        <v>5.146708333333333E-3</v>
      </c>
      <c r="K1807" t="s">
        <v>17</v>
      </c>
      <c r="W1807" s="9">
        <v>5000.3917919999985</v>
      </c>
      <c r="X1807">
        <v>5.146708333333333E-3</v>
      </c>
    </row>
    <row r="1808" spans="3:24">
      <c r="C1808">
        <v>2016</v>
      </c>
      <c r="D1808">
        <v>502</v>
      </c>
      <c r="E1808" s="321">
        <v>3</v>
      </c>
      <c r="F1808" s="127">
        <v>13</v>
      </c>
      <c r="G1808" s="127">
        <v>120</v>
      </c>
      <c r="H1808" s="322">
        <v>0.64915</v>
      </c>
      <c r="I1808" s="9">
        <v>5325.0009120000004</v>
      </c>
      <c r="J1808">
        <f t="shared" si="84"/>
        <v>5.4095833333333331E-3</v>
      </c>
      <c r="K1808" t="s">
        <v>17</v>
      </c>
      <c r="W1808" s="9">
        <v>5325.0009120000004</v>
      </c>
      <c r="X1808">
        <v>5.4095833333333331E-3</v>
      </c>
    </row>
    <row r="1809" spans="3:24">
      <c r="C1809">
        <v>2016</v>
      </c>
      <c r="D1809">
        <v>502</v>
      </c>
      <c r="E1809" s="321">
        <v>3</v>
      </c>
      <c r="F1809" s="127">
        <v>14</v>
      </c>
      <c r="G1809" s="127">
        <v>120</v>
      </c>
      <c r="H1809" s="322">
        <v>0.43952999999999998</v>
      </c>
      <c r="I1809" s="9">
        <v>4898.7750239999987</v>
      </c>
      <c r="J1809">
        <f t="shared" si="84"/>
        <v>3.6627499999999998E-3</v>
      </c>
      <c r="K1809" t="s">
        <v>17</v>
      </c>
      <c r="W1809" s="9">
        <v>4898.7750239999987</v>
      </c>
      <c r="X1809">
        <v>3.6627499999999998E-3</v>
      </c>
    </row>
    <row r="1810" spans="3:24">
      <c r="C1810">
        <v>2016</v>
      </c>
      <c r="D1810">
        <v>502</v>
      </c>
      <c r="E1810" s="321">
        <v>4</v>
      </c>
      <c r="F1810" s="127">
        <v>1</v>
      </c>
      <c r="G1810" s="127">
        <v>120</v>
      </c>
      <c r="H1810" s="322">
        <v>0.38261500000000004</v>
      </c>
      <c r="I1810" s="9">
        <v>2248.2709919999993</v>
      </c>
      <c r="J1810">
        <f t="shared" si="84"/>
        <v>3.1884583333333335E-3</v>
      </c>
      <c r="K1810">
        <v>1.9502999999999999</v>
      </c>
      <c r="W1810" s="9">
        <v>2248.2709919999993</v>
      </c>
      <c r="X1810">
        <v>3.1884583333333335E-3</v>
      </c>
    </row>
    <row r="1811" spans="3:24">
      <c r="C1811">
        <v>2016</v>
      </c>
      <c r="D1811">
        <v>502</v>
      </c>
      <c r="E1811" s="321">
        <v>4</v>
      </c>
      <c r="F1811" s="127">
        <v>2</v>
      </c>
      <c r="G1811" s="127">
        <v>120</v>
      </c>
      <c r="H1811" s="322">
        <v>0.37784000000000001</v>
      </c>
      <c r="I1811" s="9">
        <v>2695.6670400000007</v>
      </c>
      <c r="J1811">
        <f t="shared" si="84"/>
        <v>3.1486666666666668E-3</v>
      </c>
      <c r="K1811" t="s">
        <v>17</v>
      </c>
      <c r="W1811" s="9">
        <v>2695.6670400000007</v>
      </c>
      <c r="X1811">
        <v>3.1486666666666668E-3</v>
      </c>
    </row>
    <row r="1812" spans="3:24">
      <c r="C1812">
        <v>2016</v>
      </c>
      <c r="D1812">
        <v>502</v>
      </c>
      <c r="E1812" s="321">
        <v>4</v>
      </c>
      <c r="F1812" s="127">
        <v>3</v>
      </c>
      <c r="G1812" s="127">
        <v>120</v>
      </c>
      <c r="H1812" s="322">
        <v>0.42948500000000001</v>
      </c>
      <c r="I1812" s="9">
        <v>2852.3262240000008</v>
      </c>
      <c r="J1812">
        <f t="shared" si="84"/>
        <v>3.5790416666666666E-3</v>
      </c>
      <c r="K1812">
        <v>1.9036</v>
      </c>
      <c r="W1812" s="9">
        <v>2852.3262240000008</v>
      </c>
      <c r="X1812">
        <v>3.5790416666666666E-3</v>
      </c>
    </row>
    <row r="1813" spans="3:24">
      <c r="C1813">
        <v>2016</v>
      </c>
      <c r="D1813">
        <v>502</v>
      </c>
      <c r="E1813" s="321">
        <v>4</v>
      </c>
      <c r="F1813" s="127">
        <v>4</v>
      </c>
      <c r="G1813" s="127">
        <v>120</v>
      </c>
      <c r="H1813" s="322">
        <v>0.55889</v>
      </c>
      <c r="I1813" s="9">
        <v>3549.5301599999998</v>
      </c>
      <c r="J1813">
        <f t="shared" si="84"/>
        <v>4.6574166666666665E-3</v>
      </c>
      <c r="K1813">
        <v>1.9315</v>
      </c>
      <c r="W1813" s="9">
        <v>3549.5301599999998</v>
      </c>
      <c r="X1813">
        <v>4.6574166666666665E-3</v>
      </c>
    </row>
    <row r="1814" spans="3:24">
      <c r="C1814">
        <v>2016</v>
      </c>
      <c r="D1814">
        <v>502</v>
      </c>
      <c r="E1814" s="321">
        <v>4</v>
      </c>
      <c r="F1814" s="127">
        <v>5</v>
      </c>
      <c r="G1814" s="127">
        <v>120</v>
      </c>
      <c r="H1814" s="322">
        <v>0.61677999999999999</v>
      </c>
      <c r="I1814" s="9">
        <v>4948.1720640000003</v>
      </c>
      <c r="J1814">
        <f t="shared" si="84"/>
        <v>5.1398333333333331E-3</v>
      </c>
      <c r="K1814">
        <v>1.9682999999999999</v>
      </c>
      <c r="W1814" s="9">
        <v>4948.1720640000003</v>
      </c>
      <c r="X1814">
        <v>5.1398333333333331E-3</v>
      </c>
    </row>
    <row r="1815" spans="3:24">
      <c r="C1815">
        <v>2016</v>
      </c>
      <c r="D1815">
        <v>502</v>
      </c>
      <c r="E1815" s="321">
        <v>4</v>
      </c>
      <c r="F1815" s="127">
        <v>6</v>
      </c>
      <c r="G1815" s="127">
        <v>120</v>
      </c>
      <c r="H1815" s="322">
        <v>0.72608000000000006</v>
      </c>
      <c r="I1815" s="9">
        <v>5272.7811839999986</v>
      </c>
      <c r="J1815">
        <f t="shared" si="84"/>
        <v>6.0506666666666669E-3</v>
      </c>
      <c r="K1815" t="s">
        <v>17</v>
      </c>
      <c r="W1815" s="9">
        <v>5272.7811839999986</v>
      </c>
      <c r="X1815">
        <v>6.0506666666666669E-3</v>
      </c>
    </row>
    <row r="1816" spans="3:24">
      <c r="C1816">
        <v>2016</v>
      </c>
      <c r="D1816">
        <v>502</v>
      </c>
      <c r="E1816" s="321">
        <v>4</v>
      </c>
      <c r="F1816" s="127">
        <v>7</v>
      </c>
      <c r="G1816" s="127">
        <v>120</v>
      </c>
      <c r="H1816" s="322">
        <v>0.7283599999999999</v>
      </c>
      <c r="I1816" s="9">
        <v>5267.135808</v>
      </c>
      <c r="J1816">
        <f t="shared" si="84"/>
        <v>6.0696666666666659E-3</v>
      </c>
      <c r="K1816">
        <v>2.39</v>
      </c>
      <c r="W1816" s="9">
        <v>5267.135808</v>
      </c>
      <c r="X1816">
        <v>6.0696666666666659E-3</v>
      </c>
    </row>
    <row r="1817" spans="3:24">
      <c r="C1817">
        <v>2016</v>
      </c>
      <c r="D1817">
        <v>502</v>
      </c>
      <c r="E1817" s="321">
        <v>4</v>
      </c>
      <c r="F1817" s="127">
        <v>8</v>
      </c>
      <c r="G1817" s="127">
        <v>120</v>
      </c>
      <c r="H1817" s="322">
        <v>0.57752999999999999</v>
      </c>
      <c r="I1817" s="9">
        <v>4126.7698559999999</v>
      </c>
      <c r="J1817">
        <f t="shared" si="84"/>
        <v>4.8127500000000002E-3</v>
      </c>
      <c r="K1817" t="s">
        <v>17</v>
      </c>
      <c r="W1817" s="9">
        <v>4126.7698559999999</v>
      </c>
      <c r="X1817">
        <v>4.8127500000000002E-3</v>
      </c>
    </row>
    <row r="1818" spans="3:24">
      <c r="C1818">
        <v>2016</v>
      </c>
      <c r="D1818">
        <v>502</v>
      </c>
      <c r="E1818" s="321">
        <v>4</v>
      </c>
      <c r="F1818" s="127">
        <v>9</v>
      </c>
      <c r="G1818" s="127">
        <v>120</v>
      </c>
      <c r="H1818" s="322">
        <v>0.63090000000000002</v>
      </c>
      <c r="I1818" s="9">
        <v>4698.364176</v>
      </c>
      <c r="J1818">
        <f t="shared" si="84"/>
        <v>5.2575E-3</v>
      </c>
      <c r="K1818" t="s">
        <v>17</v>
      </c>
      <c r="W1818" s="9">
        <v>4698.364176</v>
      </c>
      <c r="X1818">
        <v>5.2575E-3</v>
      </c>
    </row>
    <row r="1819" spans="3:24">
      <c r="C1819">
        <v>2016</v>
      </c>
      <c r="D1819">
        <v>502</v>
      </c>
      <c r="E1819" s="321">
        <v>4</v>
      </c>
      <c r="F1819" s="127">
        <v>10</v>
      </c>
      <c r="G1819" s="127">
        <v>120</v>
      </c>
      <c r="H1819" s="322">
        <v>0.67350500000000002</v>
      </c>
      <c r="I1819" s="9">
        <v>5175.3984480000008</v>
      </c>
      <c r="J1819">
        <f t="shared" si="84"/>
        <v>5.6125416666666667E-3</v>
      </c>
      <c r="K1819" t="s">
        <v>17</v>
      </c>
      <c r="W1819" s="9">
        <v>5175.3984480000008</v>
      </c>
      <c r="X1819">
        <v>5.6125416666666667E-3</v>
      </c>
    </row>
    <row r="1820" spans="3:24">
      <c r="C1820">
        <v>2016</v>
      </c>
      <c r="D1820">
        <v>502</v>
      </c>
      <c r="E1820" s="321">
        <v>4</v>
      </c>
      <c r="F1820" s="127">
        <v>11</v>
      </c>
      <c r="G1820" s="127">
        <v>120</v>
      </c>
      <c r="H1820" s="322">
        <v>0.61065999999999998</v>
      </c>
      <c r="I1820" s="9">
        <v>4222.7412480000003</v>
      </c>
      <c r="J1820">
        <f t="shared" si="84"/>
        <v>5.0888333333333332E-3</v>
      </c>
      <c r="K1820" t="s">
        <v>17</v>
      </c>
      <c r="W1820" s="9">
        <v>4222.7412480000003</v>
      </c>
      <c r="X1820">
        <v>5.0888333333333332E-3</v>
      </c>
    </row>
    <row r="1821" spans="3:24">
      <c r="C1821">
        <v>2016</v>
      </c>
      <c r="D1821">
        <v>502</v>
      </c>
      <c r="E1821" s="321">
        <v>4</v>
      </c>
      <c r="F1821" s="127">
        <v>12</v>
      </c>
      <c r="G1821" s="127">
        <v>120</v>
      </c>
      <c r="H1821" s="322">
        <v>0.64799499999999999</v>
      </c>
      <c r="I1821" s="9">
        <v>5381.4546720000008</v>
      </c>
      <c r="J1821">
        <f t="shared" si="84"/>
        <v>5.399958333333333E-3</v>
      </c>
      <c r="K1821" t="s">
        <v>17</v>
      </c>
      <c r="W1821" s="9">
        <v>5381.4546720000008</v>
      </c>
      <c r="X1821">
        <v>5.399958333333333E-3</v>
      </c>
    </row>
    <row r="1822" spans="3:24">
      <c r="C1822">
        <v>2016</v>
      </c>
      <c r="D1822">
        <v>502</v>
      </c>
      <c r="E1822" s="321">
        <v>4</v>
      </c>
      <c r="F1822" s="127">
        <v>13</v>
      </c>
      <c r="G1822" s="127">
        <v>120</v>
      </c>
      <c r="H1822" s="322">
        <v>0.78404000000000007</v>
      </c>
      <c r="I1822" s="9">
        <v>5377.2206400000005</v>
      </c>
      <c r="J1822">
        <f t="shared" si="84"/>
        <v>6.5336666666666677E-3</v>
      </c>
      <c r="K1822" t="s">
        <v>17</v>
      </c>
      <c r="W1822" s="9">
        <v>5377.2206400000005</v>
      </c>
      <c r="X1822">
        <v>6.5336666666666677E-3</v>
      </c>
    </row>
    <row r="1823" spans="3:24">
      <c r="C1823">
        <v>2016</v>
      </c>
      <c r="D1823">
        <v>502</v>
      </c>
      <c r="E1823" s="321">
        <v>4</v>
      </c>
      <c r="F1823" s="127">
        <v>14</v>
      </c>
      <c r="G1823" s="127">
        <v>120</v>
      </c>
      <c r="H1823" s="322">
        <v>0.63886333333333345</v>
      </c>
      <c r="I1823" s="9">
        <v>5007.4485119999999</v>
      </c>
      <c r="J1823">
        <f t="shared" si="84"/>
        <v>5.3238611111111117E-3</v>
      </c>
      <c r="K1823" t="s">
        <v>17</v>
      </c>
      <c r="W1823" s="9">
        <v>5007.4485119999999</v>
      </c>
      <c r="X1823">
        <v>5.3238611111111117E-3</v>
      </c>
    </row>
    <row r="1824" spans="3:24">
      <c r="C1824">
        <v>2016</v>
      </c>
      <c r="D1824">
        <v>502</v>
      </c>
      <c r="E1824" s="321">
        <v>1</v>
      </c>
      <c r="F1824" s="127">
        <v>1</v>
      </c>
      <c r="G1824" s="127">
        <v>127</v>
      </c>
      <c r="H1824" s="322">
        <v>0.47814499999999999</v>
      </c>
      <c r="I1824" s="9">
        <v>2142.4201919999996</v>
      </c>
      <c r="J1824">
        <f t="shared" si="84"/>
        <v>3.7649212598425195E-3</v>
      </c>
      <c r="K1824">
        <v>1.7091000000000001</v>
      </c>
      <c r="W1824" s="9">
        <v>2142.4201919999996</v>
      </c>
      <c r="X1824">
        <v>3.7649212598425195E-3</v>
      </c>
    </row>
    <row r="1825" spans="3:24">
      <c r="C1825">
        <v>2016</v>
      </c>
      <c r="D1825">
        <v>502</v>
      </c>
      <c r="E1825" s="321">
        <v>1</v>
      </c>
      <c r="F1825" s="127">
        <v>2</v>
      </c>
      <c r="G1825" s="127">
        <v>127</v>
      </c>
      <c r="H1825" s="322">
        <v>0.21678</v>
      </c>
      <c r="I1825" s="9">
        <v>772.00516800000003</v>
      </c>
      <c r="J1825">
        <f t="shared" si="84"/>
        <v>1.7069291338582678E-3</v>
      </c>
      <c r="K1825">
        <v>1.6478999999999999</v>
      </c>
      <c r="W1825" s="9">
        <v>772.00516800000003</v>
      </c>
      <c r="X1825">
        <v>1.7069291338582678E-3</v>
      </c>
    </row>
    <row r="1826" spans="3:24">
      <c r="C1826">
        <v>2016</v>
      </c>
      <c r="D1826">
        <v>502</v>
      </c>
      <c r="E1826" s="321">
        <v>1</v>
      </c>
      <c r="F1826" s="127">
        <v>3</v>
      </c>
      <c r="G1826" s="127">
        <v>127</v>
      </c>
      <c r="H1826" s="322">
        <v>0.36065000000000003</v>
      </c>
      <c r="I1826" s="9">
        <v>3285.6088319999994</v>
      </c>
      <c r="J1826">
        <f t="shared" si="84"/>
        <v>2.8397637795275592E-3</v>
      </c>
      <c r="K1826">
        <v>1.5934999999999999</v>
      </c>
      <c r="W1826" s="9">
        <v>3285.6088319999994</v>
      </c>
      <c r="X1826">
        <v>2.8397637795275592E-3</v>
      </c>
    </row>
    <row r="1827" spans="3:24">
      <c r="C1827">
        <v>2016</v>
      </c>
      <c r="D1827">
        <v>502</v>
      </c>
      <c r="E1827" s="321">
        <v>1</v>
      </c>
      <c r="F1827" s="127">
        <v>4</v>
      </c>
      <c r="G1827" s="127">
        <v>127</v>
      </c>
      <c r="H1827" s="322">
        <v>0.37588500000000002</v>
      </c>
      <c r="I1827" s="9">
        <v>2850.9148799999994</v>
      </c>
      <c r="J1827">
        <f t="shared" si="84"/>
        <v>2.959724409448819E-3</v>
      </c>
      <c r="K1827">
        <v>1.6294</v>
      </c>
      <c r="W1827" s="9">
        <v>2850.9148799999994</v>
      </c>
      <c r="X1827">
        <v>2.959724409448819E-3</v>
      </c>
    </row>
    <row r="1828" spans="3:24">
      <c r="C1828">
        <v>2016</v>
      </c>
      <c r="D1828">
        <v>502</v>
      </c>
      <c r="E1828" s="321">
        <v>1</v>
      </c>
      <c r="F1828" s="127">
        <v>5</v>
      </c>
      <c r="G1828" s="127">
        <v>127</v>
      </c>
      <c r="H1828" s="322">
        <v>0.57611499999999993</v>
      </c>
      <c r="I1828" s="9">
        <v>4684.250736</v>
      </c>
      <c r="J1828">
        <f t="shared" si="84"/>
        <v>4.5363385826771652E-3</v>
      </c>
      <c r="K1828">
        <v>1.7078</v>
      </c>
      <c r="W1828" s="9">
        <v>4684.250736</v>
      </c>
      <c r="X1828">
        <v>4.5363385826771652E-3</v>
      </c>
    </row>
    <row r="1829" spans="3:24">
      <c r="C1829">
        <v>2016</v>
      </c>
      <c r="D1829">
        <v>502</v>
      </c>
      <c r="E1829" s="321">
        <v>1</v>
      </c>
      <c r="F1829" s="127">
        <v>6</v>
      </c>
      <c r="G1829" s="127">
        <v>127</v>
      </c>
      <c r="H1829" s="322">
        <v>0.62358000000000002</v>
      </c>
      <c r="I1829" s="9">
        <v>4641.9104160000006</v>
      </c>
      <c r="J1829">
        <f t="shared" si="84"/>
        <v>4.9100787401574805E-3</v>
      </c>
      <c r="K1829">
        <v>1.8028999999999999</v>
      </c>
      <c r="W1829" s="9">
        <v>4641.9104160000006</v>
      </c>
      <c r="X1829">
        <v>4.9100787401574805E-3</v>
      </c>
    </row>
    <row r="1830" spans="3:24">
      <c r="C1830">
        <v>2016</v>
      </c>
      <c r="D1830">
        <v>502</v>
      </c>
      <c r="E1830" s="321">
        <v>1</v>
      </c>
      <c r="F1830" s="127">
        <v>7</v>
      </c>
      <c r="G1830" s="127">
        <v>127</v>
      </c>
      <c r="H1830" s="322">
        <v>0.62274999999999991</v>
      </c>
      <c r="I1830" s="9">
        <v>5315.1215040000006</v>
      </c>
      <c r="J1830">
        <f t="shared" si="84"/>
        <v>4.9035433070866137E-3</v>
      </c>
      <c r="K1830">
        <v>2.0708000000000002</v>
      </c>
      <c r="W1830" s="9">
        <v>5315.1215040000006</v>
      </c>
      <c r="X1830">
        <v>4.9035433070866137E-3</v>
      </c>
    </row>
    <row r="1831" spans="3:24">
      <c r="C1831">
        <v>2016</v>
      </c>
      <c r="D1831">
        <v>502</v>
      </c>
      <c r="E1831" s="321">
        <v>1</v>
      </c>
      <c r="F1831" s="127">
        <v>8</v>
      </c>
      <c r="G1831" s="127">
        <v>127</v>
      </c>
      <c r="H1831" s="322">
        <v>0.43963000000000002</v>
      </c>
      <c r="I1831" s="9">
        <v>2646.2700000000004</v>
      </c>
      <c r="J1831">
        <f t="shared" si="84"/>
        <v>3.4616535433070867E-3</v>
      </c>
      <c r="K1831">
        <v>1.8756999999999999</v>
      </c>
      <c r="W1831" s="9">
        <v>2646.2700000000004</v>
      </c>
      <c r="X1831">
        <v>3.4616535433070867E-3</v>
      </c>
    </row>
    <row r="1832" spans="3:24">
      <c r="C1832">
        <v>2016</v>
      </c>
      <c r="D1832">
        <v>502</v>
      </c>
      <c r="E1832" s="321">
        <v>1</v>
      </c>
      <c r="F1832" s="127">
        <v>9</v>
      </c>
      <c r="G1832" s="127">
        <v>127</v>
      </c>
      <c r="H1832" s="322">
        <v>0.57173999999999991</v>
      </c>
      <c r="I1832" s="9">
        <v>4358.2302719999998</v>
      </c>
      <c r="J1832">
        <f t="shared" si="84"/>
        <v>4.5018897637795268E-3</v>
      </c>
      <c r="K1832">
        <v>1.8242</v>
      </c>
      <c r="W1832" s="9">
        <v>4358.2302719999998</v>
      </c>
      <c r="X1832">
        <v>4.5018897637795268E-3</v>
      </c>
    </row>
    <row r="1833" spans="3:24">
      <c r="C1833">
        <v>2016</v>
      </c>
      <c r="D1833">
        <v>502</v>
      </c>
      <c r="E1833" s="321">
        <v>1</v>
      </c>
      <c r="F1833" s="127">
        <v>10</v>
      </c>
      <c r="G1833" s="127">
        <v>127</v>
      </c>
      <c r="H1833" s="322">
        <v>0.583125</v>
      </c>
      <c r="I1833" s="9">
        <v>4259.4361920000001</v>
      </c>
      <c r="J1833">
        <f t="shared" si="84"/>
        <v>4.5915354330708664E-3</v>
      </c>
      <c r="K1833">
        <v>1.6023000000000001</v>
      </c>
      <c r="W1833" s="9">
        <v>4259.4361920000001</v>
      </c>
      <c r="X1833">
        <v>4.5915354330708664E-3</v>
      </c>
    </row>
    <row r="1834" spans="3:24">
      <c r="C1834">
        <v>2016</v>
      </c>
      <c r="D1834">
        <v>502</v>
      </c>
      <c r="E1834" s="321">
        <v>1</v>
      </c>
      <c r="F1834" s="127">
        <v>11</v>
      </c>
      <c r="G1834" s="127">
        <v>127</v>
      </c>
      <c r="H1834" s="322">
        <v>0.66128999999999993</v>
      </c>
      <c r="I1834" s="9">
        <v>5277.0152160000007</v>
      </c>
      <c r="J1834">
        <f t="shared" si="84"/>
        <v>5.2070078740157474E-3</v>
      </c>
      <c r="K1834">
        <v>2.0556000000000001</v>
      </c>
      <c r="W1834" s="9">
        <v>5277.0152160000007</v>
      </c>
      <c r="X1834">
        <v>5.2070078740157474E-3</v>
      </c>
    </row>
    <row r="1835" spans="3:24">
      <c r="C1835">
        <v>2016</v>
      </c>
      <c r="D1835">
        <v>502</v>
      </c>
      <c r="E1835" s="321">
        <v>1</v>
      </c>
      <c r="F1835" s="127">
        <v>12</v>
      </c>
      <c r="G1835" s="127">
        <v>127</v>
      </c>
      <c r="H1835" s="322">
        <v>0.68040999999999996</v>
      </c>
      <c r="I1835" s="9">
        <v>5247.3769919999995</v>
      </c>
      <c r="J1835">
        <f t="shared" si="84"/>
        <v>5.3575590551181102E-3</v>
      </c>
      <c r="K1835">
        <v>1.8919999999999999</v>
      </c>
      <c r="W1835" s="9">
        <v>5247.3769919999995</v>
      </c>
      <c r="X1835">
        <v>5.3575590551181102E-3</v>
      </c>
    </row>
    <row r="1836" spans="3:24">
      <c r="C1836">
        <v>2016</v>
      </c>
      <c r="D1836">
        <v>502</v>
      </c>
      <c r="E1836" s="321">
        <v>1</v>
      </c>
      <c r="F1836" s="127">
        <v>13</v>
      </c>
      <c r="G1836" s="127">
        <v>127</v>
      </c>
      <c r="H1836" s="322">
        <v>0.54500999999999999</v>
      </c>
      <c r="I1836" s="9">
        <v>5384.2773599999982</v>
      </c>
      <c r="J1836">
        <f t="shared" si="84"/>
        <v>4.2914173228346458E-3</v>
      </c>
      <c r="K1836">
        <v>2.1434000000000002</v>
      </c>
      <c r="W1836" s="9">
        <v>5384.2773599999982</v>
      </c>
      <c r="X1836">
        <v>4.2914173228346458E-3</v>
      </c>
    </row>
    <row r="1837" spans="3:24">
      <c r="C1837">
        <v>2016</v>
      </c>
      <c r="D1837">
        <v>502</v>
      </c>
      <c r="E1837" s="321">
        <v>1</v>
      </c>
      <c r="F1837" s="127">
        <v>14</v>
      </c>
      <c r="G1837" s="127">
        <v>127</v>
      </c>
      <c r="H1837" s="322">
        <v>0.62026999999999999</v>
      </c>
      <c r="I1837" s="9">
        <v>4307.4218880000008</v>
      </c>
      <c r="J1837">
        <f t="shared" si="84"/>
        <v>4.8840157480314964E-3</v>
      </c>
      <c r="K1837">
        <v>1.7256</v>
      </c>
      <c r="W1837" s="9">
        <v>4307.4218880000008</v>
      </c>
      <c r="X1837">
        <v>4.8840157480314964E-3</v>
      </c>
    </row>
    <row r="1838" spans="3:24">
      <c r="C1838">
        <v>2016</v>
      </c>
      <c r="D1838">
        <v>502</v>
      </c>
      <c r="E1838" s="321">
        <v>2</v>
      </c>
      <c r="F1838" s="127">
        <v>1</v>
      </c>
      <c r="G1838" s="127">
        <v>127</v>
      </c>
      <c r="H1838" s="322">
        <v>0.43361499999999997</v>
      </c>
      <c r="I1838" s="9">
        <v>1589.173344</v>
      </c>
      <c r="J1838">
        <f t="shared" si="84"/>
        <v>3.4142913385826769E-3</v>
      </c>
      <c r="K1838">
        <v>1.6819999999999999</v>
      </c>
      <c r="W1838" s="9">
        <v>1589.173344</v>
      </c>
      <c r="X1838">
        <v>3.4142913385826769E-3</v>
      </c>
    </row>
    <row r="1839" spans="3:24">
      <c r="C1839">
        <v>2016</v>
      </c>
      <c r="D1839">
        <v>502</v>
      </c>
      <c r="E1839" s="321">
        <v>2</v>
      </c>
      <c r="F1839" s="127">
        <v>2</v>
      </c>
      <c r="G1839" s="127">
        <v>127</v>
      </c>
      <c r="H1839" s="322">
        <v>0.49423499999999998</v>
      </c>
      <c r="I1839" s="9">
        <v>1563.7691520000001</v>
      </c>
      <c r="J1839">
        <f t="shared" si="84"/>
        <v>3.8916141732283464E-3</v>
      </c>
      <c r="K1839">
        <v>1.6124000000000001</v>
      </c>
      <c r="W1839" s="9">
        <v>1563.7691520000001</v>
      </c>
      <c r="X1839">
        <v>3.8916141732283464E-3</v>
      </c>
    </row>
    <row r="1840" spans="3:24">
      <c r="C1840">
        <v>2016</v>
      </c>
      <c r="D1840">
        <v>502</v>
      </c>
      <c r="E1840" s="321">
        <v>2</v>
      </c>
      <c r="F1840" s="127">
        <v>3</v>
      </c>
      <c r="G1840" s="127">
        <v>127</v>
      </c>
      <c r="H1840" s="322">
        <v>0.32205</v>
      </c>
      <c r="I1840" s="9">
        <v>2745.0640800000001</v>
      </c>
      <c r="J1840">
        <f t="shared" ref="J1840:J1878" si="85">H1840/G1840</f>
        <v>2.5358267716535433E-3</v>
      </c>
      <c r="K1840">
        <v>1.6819999999999999</v>
      </c>
      <c r="W1840" s="9">
        <v>2745.0640800000001</v>
      </c>
      <c r="X1840">
        <v>2.5358267716535433E-3</v>
      </c>
    </row>
    <row r="1841" spans="3:24">
      <c r="C1841">
        <v>2016</v>
      </c>
      <c r="D1841">
        <v>502</v>
      </c>
      <c r="E1841" s="321">
        <v>2</v>
      </c>
      <c r="F1841" s="127">
        <v>4</v>
      </c>
      <c r="G1841" s="127">
        <v>127</v>
      </c>
      <c r="H1841" s="322">
        <v>0.43190000000000001</v>
      </c>
      <c r="I1841" s="9">
        <v>2431.7457119999999</v>
      </c>
      <c r="J1841">
        <f t="shared" si="85"/>
        <v>3.4007874015748031E-3</v>
      </c>
      <c r="K1841">
        <v>2.2877000000000001</v>
      </c>
      <c r="W1841" s="9">
        <v>2431.7457119999999</v>
      </c>
      <c r="X1841">
        <v>3.4007874015748031E-3</v>
      </c>
    </row>
    <row r="1842" spans="3:24">
      <c r="C1842">
        <v>2016</v>
      </c>
      <c r="D1842">
        <v>502</v>
      </c>
      <c r="E1842" s="321">
        <v>2</v>
      </c>
      <c r="F1842" s="127">
        <v>5</v>
      </c>
      <c r="G1842" s="127">
        <v>127</v>
      </c>
      <c r="H1842" s="322">
        <v>0.60786499999999999</v>
      </c>
      <c r="I1842" s="9">
        <v>3240.4458240000013</v>
      </c>
      <c r="J1842">
        <f t="shared" si="85"/>
        <v>4.7863385826771654E-3</v>
      </c>
      <c r="K1842">
        <v>1.5875999999999999</v>
      </c>
      <c r="W1842" s="9">
        <v>3240.4458240000013</v>
      </c>
      <c r="X1842">
        <v>4.7863385826771654E-3</v>
      </c>
    </row>
    <row r="1843" spans="3:24">
      <c r="C1843">
        <v>2016</v>
      </c>
      <c r="D1843">
        <v>502</v>
      </c>
      <c r="E1843" s="321">
        <v>2</v>
      </c>
      <c r="F1843" s="127">
        <v>6</v>
      </c>
      <c r="G1843" s="127">
        <v>127</v>
      </c>
      <c r="H1843" s="322">
        <v>0.68310500000000007</v>
      </c>
      <c r="I1843" s="9">
        <v>5521.1777279999988</v>
      </c>
      <c r="J1843">
        <f t="shared" si="85"/>
        <v>5.3787795275590557E-3</v>
      </c>
      <c r="K1843">
        <v>2.0358000000000001</v>
      </c>
      <c r="W1843" s="9">
        <v>5521.1777279999988</v>
      </c>
      <c r="X1843">
        <v>5.3787795275590557E-3</v>
      </c>
    </row>
    <row r="1844" spans="3:24">
      <c r="C1844">
        <v>2016</v>
      </c>
      <c r="D1844">
        <v>502</v>
      </c>
      <c r="E1844" s="321">
        <v>2</v>
      </c>
      <c r="F1844" s="127">
        <v>7</v>
      </c>
      <c r="G1844" s="127">
        <v>127</v>
      </c>
      <c r="H1844" s="322">
        <v>0.69364499999999996</v>
      </c>
      <c r="I1844" s="9">
        <v>5483.0714400000006</v>
      </c>
      <c r="J1844">
        <f t="shared" si="85"/>
        <v>5.461771653543307E-3</v>
      </c>
      <c r="K1844">
        <v>2.2706</v>
      </c>
      <c r="W1844" s="9">
        <v>5483.0714400000006</v>
      </c>
      <c r="X1844">
        <v>5.461771653543307E-3</v>
      </c>
    </row>
    <row r="1845" spans="3:24">
      <c r="C1845">
        <v>2016</v>
      </c>
      <c r="D1845">
        <v>502</v>
      </c>
      <c r="E1845" s="321">
        <v>2</v>
      </c>
      <c r="F1845" s="127">
        <v>8</v>
      </c>
      <c r="G1845" s="127">
        <v>127</v>
      </c>
      <c r="H1845" s="322">
        <v>0.42984</v>
      </c>
      <c r="I1845" s="9">
        <v>3322.3037759999997</v>
      </c>
      <c r="J1845">
        <f t="shared" si="85"/>
        <v>3.3845669291338583E-3</v>
      </c>
      <c r="K1845">
        <v>1.7774000000000001</v>
      </c>
      <c r="W1845" s="9">
        <v>3322.3037759999997</v>
      </c>
      <c r="X1845">
        <v>3.3845669291338583E-3</v>
      </c>
    </row>
    <row r="1846" spans="3:24">
      <c r="C1846">
        <v>2016</v>
      </c>
      <c r="D1846">
        <v>502</v>
      </c>
      <c r="E1846" s="321">
        <v>2</v>
      </c>
      <c r="F1846" s="127">
        <v>9</v>
      </c>
      <c r="G1846" s="127">
        <v>127</v>
      </c>
      <c r="H1846" s="322">
        <v>0.64644000000000001</v>
      </c>
      <c r="I1846" s="9">
        <v>5233.2635519999994</v>
      </c>
      <c r="J1846">
        <f t="shared" si="85"/>
        <v>5.0900787401574801E-3</v>
      </c>
      <c r="K1846">
        <v>1.6536</v>
      </c>
      <c r="W1846" s="9">
        <v>5233.2635519999994</v>
      </c>
      <c r="X1846">
        <v>5.0900787401574801E-3</v>
      </c>
    </row>
    <row r="1847" spans="3:24">
      <c r="C1847">
        <v>2016</v>
      </c>
      <c r="D1847">
        <v>502</v>
      </c>
      <c r="E1847" s="321">
        <v>2</v>
      </c>
      <c r="F1847" s="127">
        <v>10</v>
      </c>
      <c r="G1847" s="127">
        <v>127</v>
      </c>
      <c r="H1847" s="322">
        <v>0.53978000000000004</v>
      </c>
      <c r="I1847" s="9">
        <v>5202.2139839999982</v>
      </c>
      <c r="J1847">
        <f t="shared" si="85"/>
        <v>4.2502362204724416E-3</v>
      </c>
      <c r="K1847">
        <v>1.6617</v>
      </c>
      <c r="W1847" s="9">
        <v>5202.2139839999982</v>
      </c>
      <c r="X1847">
        <v>4.2502362204724416E-3</v>
      </c>
    </row>
    <row r="1848" spans="3:24">
      <c r="C1848">
        <v>2016</v>
      </c>
      <c r="D1848">
        <v>502</v>
      </c>
      <c r="E1848" s="321">
        <v>2</v>
      </c>
      <c r="F1848" s="127">
        <v>11</v>
      </c>
      <c r="G1848" s="127">
        <v>127</v>
      </c>
      <c r="H1848" s="322">
        <v>0.67785499999999999</v>
      </c>
      <c r="I1848" s="9">
        <v>4966.5195360000007</v>
      </c>
      <c r="J1848">
        <f t="shared" si="85"/>
        <v>5.3374409448818895E-3</v>
      </c>
      <c r="K1848">
        <v>1.8031999999999999</v>
      </c>
      <c r="W1848" s="9">
        <v>4966.5195360000007</v>
      </c>
      <c r="X1848">
        <v>5.3374409448818895E-3</v>
      </c>
    </row>
    <row r="1849" spans="3:24">
      <c r="C1849">
        <v>2016</v>
      </c>
      <c r="D1849">
        <v>502</v>
      </c>
      <c r="E1849" s="321">
        <v>2</v>
      </c>
      <c r="F1849" s="127">
        <v>12</v>
      </c>
      <c r="G1849" s="127">
        <v>127</v>
      </c>
      <c r="H1849" s="322">
        <v>0.70484999999999998</v>
      </c>
      <c r="I1849" s="9">
        <v>5260.0790880000004</v>
      </c>
      <c r="J1849">
        <f t="shared" si="85"/>
        <v>5.5500000000000002E-3</v>
      </c>
      <c r="K1849">
        <v>1.7528999999999999</v>
      </c>
      <c r="W1849" s="9">
        <v>5260.0790880000004</v>
      </c>
      <c r="X1849">
        <v>5.5500000000000002E-3</v>
      </c>
    </row>
    <row r="1850" spans="3:24">
      <c r="C1850">
        <v>2016</v>
      </c>
      <c r="D1850">
        <v>502</v>
      </c>
      <c r="E1850" s="321">
        <v>2</v>
      </c>
      <c r="F1850" s="127">
        <v>13</v>
      </c>
      <c r="G1850" s="127">
        <v>127</v>
      </c>
      <c r="H1850" s="322">
        <v>0.70933000000000002</v>
      </c>
      <c r="I1850" s="9">
        <v>5629.851216</v>
      </c>
      <c r="J1850">
        <f t="shared" si="85"/>
        <v>5.5852755905511815E-3</v>
      </c>
      <c r="K1850">
        <v>2.1920999999999999</v>
      </c>
      <c r="W1850" s="9">
        <v>5629.851216</v>
      </c>
      <c r="X1850">
        <v>5.5852755905511815E-3</v>
      </c>
    </row>
    <row r="1851" spans="3:24">
      <c r="C1851">
        <v>2016</v>
      </c>
      <c r="D1851">
        <v>502</v>
      </c>
      <c r="E1851" s="321">
        <v>2</v>
      </c>
      <c r="F1851" s="127">
        <v>14</v>
      </c>
      <c r="G1851" s="127">
        <v>127</v>
      </c>
      <c r="H1851" s="322">
        <v>0.61416000000000004</v>
      </c>
      <c r="I1851" s="9">
        <v>5569.1634239999994</v>
      </c>
      <c r="J1851">
        <f t="shared" si="85"/>
        <v>4.8359055118110238E-3</v>
      </c>
      <c r="K1851">
        <v>1.8804000000000001</v>
      </c>
      <c r="W1851" s="9">
        <v>5569.1634239999994</v>
      </c>
      <c r="X1851">
        <v>4.8359055118110238E-3</v>
      </c>
    </row>
    <row r="1852" spans="3:24">
      <c r="C1852">
        <v>2016</v>
      </c>
      <c r="D1852">
        <v>502</v>
      </c>
      <c r="E1852" s="321">
        <v>3</v>
      </c>
      <c r="F1852" s="127">
        <v>1</v>
      </c>
      <c r="G1852" s="127">
        <v>127</v>
      </c>
      <c r="H1852" s="322">
        <v>0.40318500000000002</v>
      </c>
      <c r="I1852" s="9">
        <v>2273.6751839999997</v>
      </c>
      <c r="J1852">
        <f t="shared" si="85"/>
        <v>3.1746850393700788E-3</v>
      </c>
      <c r="K1852">
        <v>1.7064999999999999</v>
      </c>
      <c r="W1852" s="9">
        <v>2273.6751839999997</v>
      </c>
      <c r="X1852">
        <v>3.1746850393700788E-3</v>
      </c>
    </row>
    <row r="1853" spans="3:24">
      <c r="C1853">
        <v>2016</v>
      </c>
      <c r="D1853">
        <v>502</v>
      </c>
      <c r="E1853" s="321">
        <v>3</v>
      </c>
      <c r="F1853" s="127">
        <v>2</v>
      </c>
      <c r="G1853" s="127">
        <v>127</v>
      </c>
      <c r="H1853" s="322">
        <v>0.46752500000000002</v>
      </c>
      <c r="I1853" s="9">
        <v>2721.0712320000002</v>
      </c>
      <c r="J1853">
        <f t="shared" si="85"/>
        <v>3.6812992125984253E-3</v>
      </c>
      <c r="K1853">
        <v>1.5462</v>
      </c>
      <c r="W1853" s="9">
        <v>2721.0712320000002</v>
      </c>
      <c r="X1853">
        <v>3.6812992125984253E-3</v>
      </c>
    </row>
    <row r="1854" spans="3:24">
      <c r="C1854">
        <v>2016</v>
      </c>
      <c r="D1854">
        <v>502</v>
      </c>
      <c r="E1854" s="321">
        <v>3</v>
      </c>
      <c r="F1854" s="127">
        <v>3</v>
      </c>
      <c r="G1854" s="127">
        <v>127</v>
      </c>
      <c r="H1854" s="322">
        <v>0.60590499999999992</v>
      </c>
      <c r="I1854" s="9">
        <v>3908.0115360000004</v>
      </c>
      <c r="J1854">
        <f t="shared" si="85"/>
        <v>4.770905511811023E-3</v>
      </c>
      <c r="K1854">
        <v>1.6949000000000001</v>
      </c>
      <c r="W1854" s="9">
        <v>3908.0115360000004</v>
      </c>
      <c r="X1854">
        <v>4.770905511811023E-3</v>
      </c>
    </row>
    <row r="1855" spans="3:24">
      <c r="C1855">
        <v>2016</v>
      </c>
      <c r="D1855">
        <v>502</v>
      </c>
      <c r="E1855" s="321">
        <v>3</v>
      </c>
      <c r="F1855" s="127">
        <v>4</v>
      </c>
      <c r="G1855" s="127">
        <v>127</v>
      </c>
      <c r="H1855" s="322">
        <v>0.65735499999999991</v>
      </c>
      <c r="I1855" s="9">
        <v>4409.0386560000006</v>
      </c>
      <c r="J1855">
        <f t="shared" si="85"/>
        <v>5.1760236220472437E-3</v>
      </c>
      <c r="K1855">
        <v>1.6043000000000001</v>
      </c>
      <c r="W1855" s="9">
        <v>4409.0386560000006</v>
      </c>
      <c r="X1855">
        <v>5.1760236220472437E-3</v>
      </c>
    </row>
    <row r="1856" spans="3:24">
      <c r="C1856">
        <v>2016</v>
      </c>
      <c r="D1856">
        <v>502</v>
      </c>
      <c r="E1856" s="321">
        <v>3</v>
      </c>
      <c r="F1856" s="127">
        <v>5</v>
      </c>
      <c r="G1856" s="127">
        <v>127</v>
      </c>
      <c r="H1856" s="322">
        <v>0.66407499999999997</v>
      </c>
      <c r="I1856" s="9">
        <v>4811.2716960000007</v>
      </c>
      <c r="J1856">
        <f t="shared" si="85"/>
        <v>5.2289370078740151E-3</v>
      </c>
      <c r="K1856">
        <v>1.9112</v>
      </c>
      <c r="W1856" s="9">
        <v>4811.2716960000007</v>
      </c>
      <c r="X1856">
        <v>5.2289370078740151E-3</v>
      </c>
    </row>
    <row r="1857" spans="3:24">
      <c r="C1857">
        <v>2016</v>
      </c>
      <c r="D1857">
        <v>502</v>
      </c>
      <c r="E1857" s="321">
        <v>3</v>
      </c>
      <c r="F1857" s="127">
        <v>6</v>
      </c>
      <c r="G1857" s="127">
        <v>127</v>
      </c>
      <c r="H1857" s="322">
        <v>0.69051499999999999</v>
      </c>
      <c r="I1857" s="9">
        <v>5039.9094239999995</v>
      </c>
      <c r="J1857">
        <f t="shared" si="85"/>
        <v>5.4371259842519682E-3</v>
      </c>
      <c r="K1857">
        <v>1.8553999999999999</v>
      </c>
      <c r="W1857" s="9">
        <v>5039.9094239999995</v>
      </c>
      <c r="X1857">
        <v>5.4371259842519682E-3</v>
      </c>
    </row>
    <row r="1858" spans="3:24">
      <c r="C1858">
        <v>2016</v>
      </c>
      <c r="D1858">
        <v>502</v>
      </c>
      <c r="E1858" s="321">
        <v>3</v>
      </c>
      <c r="F1858" s="127">
        <v>7</v>
      </c>
      <c r="G1858" s="127">
        <v>127</v>
      </c>
      <c r="H1858" s="322">
        <v>0.50819499999999995</v>
      </c>
      <c r="I1858" s="9">
        <v>5387.1000480000002</v>
      </c>
      <c r="J1858">
        <f t="shared" si="85"/>
        <v>4.0015354330708661E-3</v>
      </c>
      <c r="K1858">
        <v>2.0398999999999998</v>
      </c>
      <c r="W1858" s="9">
        <v>5387.1000480000002</v>
      </c>
      <c r="X1858">
        <v>4.0015354330708661E-3</v>
      </c>
    </row>
    <row r="1859" spans="3:24">
      <c r="C1859">
        <v>2016</v>
      </c>
      <c r="D1859">
        <v>502</v>
      </c>
      <c r="E1859" s="321">
        <v>3</v>
      </c>
      <c r="F1859" s="127">
        <v>8</v>
      </c>
      <c r="G1859" s="127">
        <v>127</v>
      </c>
      <c r="H1859" s="322">
        <v>0.56455</v>
      </c>
      <c r="I1859" s="9">
        <v>4486.6625759999988</v>
      </c>
      <c r="J1859">
        <f t="shared" si="85"/>
        <v>4.4452755905511811E-3</v>
      </c>
      <c r="K1859">
        <v>1.6982999999999999</v>
      </c>
      <c r="W1859" s="9">
        <v>4486.6625759999988</v>
      </c>
      <c r="X1859">
        <v>4.4452755905511811E-3</v>
      </c>
    </row>
    <row r="1860" spans="3:24">
      <c r="C1860">
        <v>2016</v>
      </c>
      <c r="D1860">
        <v>502</v>
      </c>
      <c r="E1860" s="321">
        <v>3</v>
      </c>
      <c r="F1860" s="127">
        <v>9</v>
      </c>
      <c r="G1860" s="127">
        <v>127</v>
      </c>
      <c r="H1860" s="322">
        <v>0.50144</v>
      </c>
      <c r="I1860" s="9">
        <v>4980.6329759999999</v>
      </c>
      <c r="J1860">
        <f t="shared" si="85"/>
        <v>3.9483464566929137E-3</v>
      </c>
      <c r="K1860">
        <v>1.8661000000000001</v>
      </c>
      <c r="W1860" s="9">
        <v>4980.6329759999999</v>
      </c>
      <c r="X1860">
        <v>3.9483464566929137E-3</v>
      </c>
    </row>
    <row r="1861" spans="3:24">
      <c r="C1861">
        <v>2016</v>
      </c>
      <c r="D1861">
        <v>502</v>
      </c>
      <c r="E1861" s="321">
        <v>3</v>
      </c>
      <c r="F1861" s="127">
        <v>10</v>
      </c>
      <c r="G1861" s="127">
        <v>127</v>
      </c>
      <c r="H1861" s="322">
        <v>0.61051</v>
      </c>
      <c r="I1861" s="9">
        <v>4852.2006720000008</v>
      </c>
      <c r="J1861">
        <f t="shared" si="85"/>
        <v>4.8071653543307084E-3</v>
      </c>
      <c r="K1861">
        <v>1.9549000000000001</v>
      </c>
      <c r="W1861" s="9">
        <v>4852.2006720000008</v>
      </c>
      <c r="X1861">
        <v>4.8071653543307084E-3</v>
      </c>
    </row>
    <row r="1862" spans="3:24">
      <c r="C1862">
        <v>2016</v>
      </c>
      <c r="D1862">
        <v>502</v>
      </c>
      <c r="E1862" s="321">
        <v>3</v>
      </c>
      <c r="F1862" s="127">
        <v>11</v>
      </c>
      <c r="G1862" s="127">
        <v>127</v>
      </c>
      <c r="H1862" s="322">
        <v>0.69970500000000002</v>
      </c>
      <c r="I1862" s="9">
        <v>5346.1710719999992</v>
      </c>
      <c r="J1862">
        <f t="shared" si="85"/>
        <v>5.5094881889763778E-3</v>
      </c>
      <c r="K1862">
        <v>1.8559000000000001</v>
      </c>
      <c r="W1862" s="9">
        <v>5346.1710719999992</v>
      </c>
      <c r="X1862">
        <v>5.5094881889763778E-3</v>
      </c>
    </row>
    <row r="1863" spans="3:24">
      <c r="C1863">
        <v>2016</v>
      </c>
      <c r="D1863">
        <v>502</v>
      </c>
      <c r="E1863" s="321">
        <v>3</v>
      </c>
      <c r="F1863" s="127">
        <v>12</v>
      </c>
      <c r="G1863" s="127">
        <v>127</v>
      </c>
      <c r="H1863" s="322">
        <v>0.63650499999999999</v>
      </c>
      <c r="I1863" s="9">
        <v>5000.3917919999985</v>
      </c>
      <c r="J1863">
        <f t="shared" si="85"/>
        <v>5.0118503937007872E-3</v>
      </c>
      <c r="K1863">
        <v>1.8804000000000001</v>
      </c>
      <c r="W1863" s="9">
        <v>5000.3917919999985</v>
      </c>
      <c r="X1863">
        <v>5.0118503937007872E-3</v>
      </c>
    </row>
    <row r="1864" spans="3:24">
      <c r="C1864">
        <v>2016</v>
      </c>
      <c r="D1864">
        <v>502</v>
      </c>
      <c r="E1864" s="321">
        <v>3</v>
      </c>
      <c r="F1864" s="127">
        <v>13</v>
      </c>
      <c r="G1864" s="127">
        <v>127</v>
      </c>
      <c r="H1864" s="322">
        <v>0.61957499999999999</v>
      </c>
      <c r="I1864" s="9">
        <v>5325.0009120000004</v>
      </c>
      <c r="J1864">
        <f t="shared" si="85"/>
        <v>4.8785433070866139E-3</v>
      </c>
      <c r="K1864">
        <v>2.0989</v>
      </c>
      <c r="W1864" s="9">
        <v>5325.0009120000004</v>
      </c>
      <c r="X1864">
        <v>4.8785433070866139E-3</v>
      </c>
    </row>
    <row r="1865" spans="3:24">
      <c r="C1865">
        <v>2016</v>
      </c>
      <c r="D1865">
        <v>502</v>
      </c>
      <c r="E1865" s="321">
        <v>3</v>
      </c>
      <c r="F1865" s="127">
        <v>14</v>
      </c>
      <c r="G1865" s="127">
        <v>127</v>
      </c>
      <c r="H1865" s="322">
        <v>0.419265</v>
      </c>
      <c r="I1865" s="9">
        <v>4898.7750239999987</v>
      </c>
      <c r="J1865">
        <f t="shared" si="85"/>
        <v>3.3012992125984251E-3</v>
      </c>
      <c r="K1865">
        <v>1.7989999999999999</v>
      </c>
      <c r="W1865" s="9">
        <v>4898.7750239999987</v>
      </c>
      <c r="X1865">
        <v>3.3012992125984251E-3</v>
      </c>
    </row>
    <row r="1866" spans="3:24">
      <c r="C1866">
        <v>2016</v>
      </c>
      <c r="D1866">
        <v>502</v>
      </c>
      <c r="E1866" s="321">
        <v>4</v>
      </c>
      <c r="F1866" s="127">
        <v>1</v>
      </c>
      <c r="G1866" s="127">
        <v>127</v>
      </c>
      <c r="H1866" s="322">
        <v>0.318635</v>
      </c>
      <c r="I1866" s="9">
        <v>2248.2709919999993</v>
      </c>
      <c r="J1866">
        <f t="shared" si="85"/>
        <v>2.5089370078740158E-3</v>
      </c>
      <c r="K1866">
        <v>1.5622</v>
      </c>
      <c r="W1866" s="9">
        <v>2248.2709919999993</v>
      </c>
      <c r="X1866">
        <v>2.5089370078740158E-3</v>
      </c>
    </row>
    <row r="1867" spans="3:24">
      <c r="C1867">
        <v>2016</v>
      </c>
      <c r="D1867">
        <v>502</v>
      </c>
      <c r="E1867" s="321">
        <v>4</v>
      </c>
      <c r="F1867" s="127">
        <v>2</v>
      </c>
      <c r="G1867" s="127">
        <v>127</v>
      </c>
      <c r="H1867" s="322">
        <v>0.34332499999999999</v>
      </c>
      <c r="I1867" s="9">
        <v>2695.6670400000007</v>
      </c>
      <c r="J1867">
        <f t="shared" si="85"/>
        <v>2.7033464566929132E-3</v>
      </c>
      <c r="K1867">
        <v>1.7061999999999999</v>
      </c>
      <c r="W1867" s="9">
        <v>2695.6670400000007</v>
      </c>
      <c r="X1867">
        <v>2.7033464566929132E-3</v>
      </c>
    </row>
    <row r="1868" spans="3:24">
      <c r="C1868">
        <v>2016</v>
      </c>
      <c r="D1868">
        <v>502</v>
      </c>
      <c r="E1868" s="321">
        <v>4</v>
      </c>
      <c r="F1868" s="127">
        <v>3</v>
      </c>
      <c r="G1868" s="127">
        <v>127</v>
      </c>
      <c r="H1868" s="322">
        <v>0.38312999999999997</v>
      </c>
      <c r="I1868" s="9">
        <v>2852.3262240000008</v>
      </c>
      <c r="J1868">
        <f t="shared" si="85"/>
        <v>3.0167716535433068E-3</v>
      </c>
      <c r="K1868">
        <v>1.8234999999999999</v>
      </c>
      <c r="W1868" s="9">
        <v>2852.3262240000008</v>
      </c>
      <c r="X1868">
        <v>3.0167716535433068E-3</v>
      </c>
    </row>
    <row r="1869" spans="3:24">
      <c r="C1869">
        <v>2016</v>
      </c>
      <c r="D1869">
        <v>502</v>
      </c>
      <c r="E1869" s="321">
        <v>4</v>
      </c>
      <c r="F1869" s="127">
        <v>4</v>
      </c>
      <c r="G1869" s="127">
        <v>127</v>
      </c>
      <c r="H1869" s="322">
        <v>0.47959499999999999</v>
      </c>
      <c r="I1869" s="9">
        <v>3549.5301599999998</v>
      </c>
      <c r="J1869">
        <f t="shared" si="85"/>
        <v>3.7763385826771654E-3</v>
      </c>
      <c r="K1869">
        <v>1.7545999999999999</v>
      </c>
      <c r="W1869" s="9">
        <v>3549.5301599999998</v>
      </c>
      <c r="X1869">
        <v>3.7763385826771654E-3</v>
      </c>
    </row>
    <row r="1870" spans="3:24">
      <c r="C1870">
        <v>2016</v>
      </c>
      <c r="D1870">
        <v>502</v>
      </c>
      <c r="E1870" s="321">
        <v>4</v>
      </c>
      <c r="F1870" s="127">
        <v>5</v>
      </c>
      <c r="G1870" s="127">
        <v>127</v>
      </c>
      <c r="H1870" s="322">
        <v>0.58077000000000001</v>
      </c>
      <c r="I1870" s="9">
        <v>4948.1720640000003</v>
      </c>
      <c r="J1870">
        <f t="shared" si="85"/>
        <v>4.5729921259842522E-3</v>
      </c>
      <c r="K1870">
        <v>1.7096</v>
      </c>
      <c r="W1870" s="9">
        <v>4948.1720640000003</v>
      </c>
      <c r="X1870">
        <v>4.5729921259842522E-3</v>
      </c>
    </row>
    <row r="1871" spans="3:24">
      <c r="C1871">
        <v>2016</v>
      </c>
      <c r="D1871">
        <v>502</v>
      </c>
      <c r="E1871" s="321">
        <v>4</v>
      </c>
      <c r="F1871" s="127">
        <v>6</v>
      </c>
      <c r="G1871" s="127">
        <v>127</v>
      </c>
      <c r="H1871" s="322">
        <v>0.68341000000000007</v>
      </c>
      <c r="I1871" s="9">
        <v>5272.7811839999986</v>
      </c>
      <c r="J1871">
        <f t="shared" si="85"/>
        <v>5.3811811023622052E-3</v>
      </c>
      <c r="K1871">
        <v>1.7991999999999999</v>
      </c>
      <c r="W1871" s="9">
        <v>5272.7811839999986</v>
      </c>
      <c r="X1871">
        <v>5.3811811023622052E-3</v>
      </c>
    </row>
    <row r="1872" spans="3:24">
      <c r="C1872">
        <v>2016</v>
      </c>
      <c r="D1872">
        <v>502</v>
      </c>
      <c r="E1872" s="321">
        <v>4</v>
      </c>
      <c r="F1872" s="127">
        <v>7</v>
      </c>
      <c r="G1872" s="127">
        <v>127</v>
      </c>
      <c r="H1872" s="322">
        <v>0.71399499999999994</v>
      </c>
      <c r="I1872" s="9">
        <v>5267.135808</v>
      </c>
      <c r="J1872">
        <f t="shared" si="85"/>
        <v>5.6220078740157478E-3</v>
      </c>
      <c r="K1872">
        <v>2.2395999999999998</v>
      </c>
      <c r="W1872" s="9">
        <v>5267.135808</v>
      </c>
      <c r="X1872">
        <v>5.6220078740157478E-3</v>
      </c>
    </row>
    <row r="1873" spans="3:24">
      <c r="C1873">
        <v>2016</v>
      </c>
      <c r="D1873">
        <v>502</v>
      </c>
      <c r="E1873" s="321">
        <v>4</v>
      </c>
      <c r="F1873" s="127">
        <v>8</v>
      </c>
      <c r="G1873" s="127">
        <v>127</v>
      </c>
      <c r="H1873" s="322">
        <v>0.51056000000000001</v>
      </c>
      <c r="I1873" s="9">
        <v>4126.7698559999999</v>
      </c>
      <c r="J1873">
        <f t="shared" si="85"/>
        <v>4.0201574803149604E-3</v>
      </c>
      <c r="K1873">
        <v>1.6009</v>
      </c>
      <c r="W1873" s="9">
        <v>4126.7698559999999</v>
      </c>
      <c r="X1873">
        <v>4.0201574803149604E-3</v>
      </c>
    </row>
    <row r="1874" spans="3:24">
      <c r="C1874">
        <v>2016</v>
      </c>
      <c r="D1874">
        <v>502</v>
      </c>
      <c r="E1874" s="321">
        <v>4</v>
      </c>
      <c r="F1874" s="127">
        <v>9</v>
      </c>
      <c r="G1874" s="127">
        <v>127</v>
      </c>
      <c r="H1874" s="322">
        <v>0.58621999999999996</v>
      </c>
      <c r="I1874" s="9">
        <v>4698.364176</v>
      </c>
      <c r="J1874">
        <f t="shared" si="85"/>
        <v>4.6159055118110233E-3</v>
      </c>
      <c r="K1874">
        <v>1.6544000000000001</v>
      </c>
      <c r="W1874" s="9">
        <v>4698.364176</v>
      </c>
      <c r="X1874">
        <v>4.6159055118110233E-3</v>
      </c>
    </row>
    <row r="1875" spans="3:24">
      <c r="C1875">
        <v>2016</v>
      </c>
      <c r="D1875">
        <v>502</v>
      </c>
      <c r="E1875" s="321">
        <v>4</v>
      </c>
      <c r="F1875" s="127">
        <v>10</v>
      </c>
      <c r="G1875" s="127">
        <v>127</v>
      </c>
      <c r="H1875" s="322">
        <v>0.63897000000000004</v>
      </c>
      <c r="I1875" s="9">
        <v>5175.3984480000008</v>
      </c>
      <c r="J1875">
        <f t="shared" si="85"/>
        <v>5.0312598425196857E-3</v>
      </c>
      <c r="K1875">
        <v>1.8035000000000001</v>
      </c>
      <c r="W1875" s="9">
        <v>5175.3984480000008</v>
      </c>
      <c r="X1875">
        <v>5.0312598425196857E-3</v>
      </c>
    </row>
    <row r="1876" spans="3:24">
      <c r="C1876">
        <v>2016</v>
      </c>
      <c r="D1876">
        <v>502</v>
      </c>
      <c r="E1876" s="321">
        <v>4</v>
      </c>
      <c r="F1876" s="127">
        <v>11</v>
      </c>
      <c r="G1876" s="127">
        <v>127</v>
      </c>
      <c r="H1876" s="322">
        <v>0.57202500000000001</v>
      </c>
      <c r="I1876" s="9">
        <v>4222.7412480000003</v>
      </c>
      <c r="J1876">
        <f t="shared" si="85"/>
        <v>4.5041338582677169E-3</v>
      </c>
      <c r="K1876">
        <v>1.6778999999999999</v>
      </c>
      <c r="W1876" s="9">
        <v>4222.7412480000003</v>
      </c>
      <c r="X1876">
        <v>4.5041338582677169E-3</v>
      </c>
    </row>
    <row r="1877" spans="3:24">
      <c r="C1877">
        <v>2016</v>
      </c>
      <c r="D1877">
        <v>502</v>
      </c>
      <c r="E1877" s="321">
        <v>4</v>
      </c>
      <c r="F1877" s="127">
        <v>12</v>
      </c>
      <c r="G1877" s="127">
        <v>127</v>
      </c>
      <c r="H1877" s="322">
        <v>0.64880000000000004</v>
      </c>
      <c r="I1877" s="9">
        <v>5381.4546720000008</v>
      </c>
      <c r="J1877">
        <f t="shared" si="85"/>
        <v>5.1086614173228347E-3</v>
      </c>
      <c r="K1877">
        <v>1.966</v>
      </c>
      <c r="W1877" s="9">
        <v>5381.4546720000008</v>
      </c>
      <c r="X1877">
        <v>5.1086614173228347E-3</v>
      </c>
    </row>
    <row r="1878" spans="3:24">
      <c r="C1878">
        <v>2016</v>
      </c>
      <c r="D1878">
        <v>502</v>
      </c>
      <c r="E1878" s="321">
        <v>4</v>
      </c>
      <c r="F1878" s="127">
        <v>13</v>
      </c>
      <c r="G1878" s="127">
        <v>127</v>
      </c>
      <c r="H1878" s="322">
        <v>0.720225</v>
      </c>
      <c r="I1878" s="9">
        <v>5377.2206400000005</v>
      </c>
      <c r="J1878">
        <f t="shared" si="85"/>
        <v>5.6710629921259839E-3</v>
      </c>
      <c r="K1878">
        <v>2.2736000000000001</v>
      </c>
      <c r="W1878" s="9">
        <v>5377.2206400000005</v>
      </c>
      <c r="X1878">
        <v>5.6710629921259839E-3</v>
      </c>
    </row>
    <row r="1879" spans="3:24">
      <c r="C1879">
        <v>2016</v>
      </c>
      <c r="D1879">
        <v>502</v>
      </c>
      <c r="E1879" s="321">
        <v>4</v>
      </c>
      <c r="F1879" s="127">
        <v>14</v>
      </c>
      <c r="G1879" s="127">
        <v>127</v>
      </c>
      <c r="H1879" s="322">
        <v>0.58221000000000001</v>
      </c>
      <c r="I1879" s="9">
        <v>5007.4485119999999</v>
      </c>
      <c r="J1879">
        <f>H1879/G1879</f>
        <v>4.5843307086614171E-3</v>
      </c>
      <c r="K1879">
        <v>1.59</v>
      </c>
      <c r="W1879" s="9">
        <v>5007.4485119999999</v>
      </c>
      <c r="X1879">
        <v>4.5843307086614171E-3</v>
      </c>
    </row>
    <row r="1881" spans="3:24">
      <c r="V1881" s="6" t="s">
        <v>116</v>
      </c>
      <c r="W1881">
        <f>MIN(W4:W1879)</f>
        <v>128.77440936585367</v>
      </c>
    </row>
    <row r="1882" spans="3:24">
      <c r="V1882" s="6" t="s">
        <v>118</v>
      </c>
      <c r="W1882">
        <f>MAX(W4:W1879)</f>
        <v>6730.5512195121973</v>
      </c>
    </row>
    <row r="1883" spans="3:24">
      <c r="V1883" s="6" t="s">
        <v>117</v>
      </c>
      <c r="W1883">
        <f>AVERAGE(W4:W1879)</f>
        <v>3323.4801184135713</v>
      </c>
      <c r="X1883" s="477">
        <f>W1883/1.12/60</f>
        <v>49.456549381154332</v>
      </c>
    </row>
    <row r="1884" spans="3:24">
      <c r="X1884" s="491" t="s">
        <v>180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Z6" sqref="Z6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196</v>
      </c>
      <c r="O1" s="143" t="s">
        <v>197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195</v>
      </c>
      <c r="O2" s="31" t="s">
        <v>48</v>
      </c>
      <c r="P2" s="31" t="s">
        <v>198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6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6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6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6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6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Z6" sqref="Z6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65"/>
      <c r="D1" s="262"/>
      <c r="E1" s="262"/>
      <c r="F1" s="262"/>
    </row>
    <row r="2" spans="3:17">
      <c r="C2" s="265"/>
      <c r="D2" s="262"/>
      <c r="E2" s="262"/>
      <c r="F2" s="262"/>
      <c r="N2" t="s">
        <v>813</v>
      </c>
      <c r="O2" t="s">
        <v>814</v>
      </c>
    </row>
    <row r="3" spans="3:17">
      <c r="C3" s="6" t="s">
        <v>0</v>
      </c>
      <c r="D3" s="405" t="s">
        <v>803</v>
      </c>
      <c r="E3" s="406" t="s">
        <v>804</v>
      </c>
      <c r="F3" s="406" t="s">
        <v>805</v>
      </c>
      <c r="G3" s="406" t="s">
        <v>806</v>
      </c>
      <c r="H3" s="406" t="s">
        <v>807</v>
      </c>
      <c r="I3" s="406" t="s">
        <v>808</v>
      </c>
      <c r="J3" s="405" t="s">
        <v>809</v>
      </c>
      <c r="K3" s="406" t="s">
        <v>187</v>
      </c>
      <c r="L3" s="406" t="s">
        <v>810</v>
      </c>
      <c r="M3" s="402"/>
      <c r="N3" s="402" t="s">
        <v>811</v>
      </c>
      <c r="O3" s="402" t="s">
        <v>812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  <c r="N4" s="129" t="s">
        <v>337</v>
      </c>
      <c r="O4" s="129" t="s">
        <v>337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815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2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65"/>
      <c r="D50" s="262"/>
      <c r="E50" s="262"/>
      <c r="F50" s="262"/>
    </row>
    <row r="51" spans="3:15">
      <c r="C51" s="265"/>
      <c r="D51" s="262"/>
      <c r="E51" s="262"/>
      <c r="F51" s="262"/>
    </row>
    <row r="52" spans="3:15">
      <c r="C52" s="265"/>
      <c r="D52" s="262"/>
      <c r="E52" s="262"/>
      <c r="F52" s="262"/>
    </row>
    <row r="53" spans="3:15">
      <c r="C53" s="265"/>
      <c r="D53" s="262"/>
      <c r="E53" s="262"/>
      <c r="F53" s="262"/>
    </row>
    <row r="54" spans="3:15">
      <c r="C54" s="265"/>
      <c r="D54" s="262"/>
      <c r="E54" s="262"/>
      <c r="F54" s="262"/>
    </row>
    <row r="55" spans="3:15">
      <c r="C55" s="265"/>
      <c r="D55" s="262"/>
      <c r="E55" s="262"/>
      <c r="F55" s="262"/>
    </row>
    <row r="56" spans="3:15">
      <c r="C56" s="265"/>
      <c r="D56" s="262"/>
      <c r="E56" s="262"/>
      <c r="F56" s="262"/>
    </row>
    <row r="57" spans="3:15">
      <c r="C57" s="265"/>
      <c r="D57" s="262"/>
      <c r="E57" s="262"/>
      <c r="F57" s="262"/>
    </row>
    <row r="58" spans="3:15">
      <c r="C58" s="265"/>
      <c r="D58" s="262"/>
      <c r="E58" s="262"/>
      <c r="F58" s="262"/>
    </row>
    <row r="59" spans="3:15">
      <c r="C59" s="265"/>
      <c r="D59" s="262"/>
      <c r="E59" s="262"/>
      <c r="F59" s="262"/>
    </row>
    <row r="60" spans="3:15">
      <c r="C60" s="265"/>
      <c r="D60" s="262"/>
      <c r="E60" s="262"/>
      <c r="F60" s="262"/>
    </row>
    <row r="61" spans="3:15">
      <c r="C61" s="265"/>
      <c r="D61" s="262"/>
      <c r="E61" s="262"/>
      <c r="F61" s="262"/>
    </row>
    <row r="62" spans="3:15">
      <c r="C62" s="265"/>
      <c r="D62" s="262"/>
      <c r="E62" s="262"/>
      <c r="F62" s="262"/>
    </row>
    <row r="63" spans="3:15">
      <c r="C63" s="265"/>
      <c r="D63" s="262"/>
      <c r="E63" s="262"/>
      <c r="F63" s="262"/>
    </row>
    <row r="64" spans="3:15">
      <c r="C64" s="265"/>
      <c r="D64" s="262"/>
      <c r="E64" s="262"/>
      <c r="F64" s="262"/>
    </row>
    <row r="65" spans="3:6">
      <c r="C65" s="265"/>
      <c r="D65" s="262"/>
      <c r="E65" s="262"/>
      <c r="F65" s="262"/>
    </row>
    <row r="66" spans="3:6">
      <c r="C66" s="265"/>
      <c r="D66" s="262"/>
      <c r="E66" s="262"/>
      <c r="F66" s="262"/>
    </row>
    <row r="67" spans="3:6">
      <c r="C67" s="265"/>
      <c r="D67" s="262"/>
      <c r="E67" s="262"/>
      <c r="F67" s="262"/>
    </row>
    <row r="68" spans="3:6">
      <c r="C68" s="265"/>
      <c r="D68" s="262"/>
      <c r="E68" s="262"/>
      <c r="F68" s="262"/>
    </row>
    <row r="69" spans="3:6">
      <c r="C69" s="265"/>
      <c r="D69" s="262"/>
      <c r="E69" s="262"/>
      <c r="F69" s="262"/>
    </row>
    <row r="70" spans="3:6">
      <c r="C70" s="265"/>
      <c r="D70" s="262"/>
      <c r="E70" s="262"/>
      <c r="F70" s="262"/>
    </row>
    <row r="71" spans="3:6">
      <c r="C71" s="265"/>
      <c r="D71" s="262"/>
      <c r="E71" s="262"/>
      <c r="F71" s="262"/>
    </row>
    <row r="72" spans="3:6">
      <c r="C72" s="265"/>
      <c r="D72" s="262"/>
      <c r="E72" s="262"/>
      <c r="F72" s="262"/>
    </row>
    <row r="73" spans="3:6">
      <c r="C73" s="265"/>
      <c r="D73" s="262"/>
      <c r="E73" s="262"/>
      <c r="F73" s="262"/>
    </row>
    <row r="74" spans="3:6">
      <c r="C74" s="265"/>
      <c r="D74" s="262"/>
      <c r="E74" s="262"/>
      <c r="F74" s="262"/>
    </row>
    <row r="75" spans="3:6">
      <c r="C75" s="265"/>
      <c r="D75" s="262"/>
      <c r="E75" s="262"/>
      <c r="F75" s="262"/>
    </row>
    <row r="76" spans="3:6">
      <c r="C76" s="265"/>
      <c r="D76" s="262"/>
      <c r="E76" s="262"/>
      <c r="F76" s="262"/>
    </row>
    <row r="77" spans="3:6">
      <c r="C77" s="265"/>
      <c r="D77" s="262"/>
      <c r="E77" s="262"/>
      <c r="F77" s="262"/>
    </row>
    <row r="78" spans="3:6">
      <c r="C78" s="265"/>
      <c r="D78" s="262"/>
      <c r="E78" s="262"/>
      <c r="F78" s="262"/>
    </row>
    <row r="79" spans="3:6">
      <c r="C79" s="265"/>
      <c r="D79" s="262"/>
      <c r="E79" s="262"/>
      <c r="F79" s="262"/>
    </row>
    <row r="80" spans="3:6">
      <c r="C80" s="265"/>
      <c r="D80" s="262"/>
      <c r="E80" s="262"/>
      <c r="F80" s="262"/>
    </row>
    <row r="81" spans="3:6">
      <c r="C81" s="265"/>
      <c r="D81" s="262"/>
      <c r="E81" s="262"/>
      <c r="F81" s="262"/>
    </row>
    <row r="82" spans="3:6">
      <c r="C82" s="265"/>
      <c r="D82" s="262"/>
      <c r="E82" s="262"/>
      <c r="F82" s="262"/>
    </row>
    <row r="83" spans="3:6">
      <c r="C83" s="265"/>
      <c r="D83" s="262"/>
      <c r="E83" s="262"/>
      <c r="F83" s="262"/>
    </row>
    <row r="84" spans="3:6">
      <c r="C84" s="265"/>
      <c r="D84" s="262"/>
      <c r="E84" s="262"/>
      <c r="F84" s="262"/>
    </row>
    <row r="85" spans="3:6">
      <c r="C85" s="265"/>
      <c r="D85" s="262"/>
      <c r="E85" s="262"/>
      <c r="F85" s="262"/>
    </row>
    <row r="86" spans="3:6">
      <c r="C86" s="265"/>
      <c r="D86" s="262"/>
      <c r="E86" s="262"/>
      <c r="F86" s="262"/>
    </row>
    <row r="87" spans="3:6">
      <c r="C87" s="265"/>
      <c r="D87" s="262"/>
      <c r="E87" s="262"/>
      <c r="F87" s="262"/>
    </row>
    <row r="88" spans="3:6">
      <c r="C88" s="265"/>
      <c r="D88" s="262"/>
      <c r="E88" s="262"/>
      <c r="F88" s="262"/>
    </row>
    <row r="89" spans="3:6">
      <c r="C89" s="265"/>
      <c r="D89" s="262"/>
      <c r="E89" s="262"/>
      <c r="F89" s="262"/>
    </row>
    <row r="90" spans="3:6">
      <c r="C90" s="265"/>
      <c r="D90" s="262"/>
      <c r="E90" s="262"/>
      <c r="F90" s="262"/>
    </row>
    <row r="91" spans="3:6">
      <c r="C91" s="265"/>
      <c r="D91" s="262"/>
      <c r="E91" s="262"/>
      <c r="F91" s="262"/>
    </row>
    <row r="92" spans="3:6">
      <c r="C92" s="265"/>
      <c r="D92" s="262"/>
      <c r="E92" s="262"/>
      <c r="F92" s="262"/>
    </row>
    <row r="93" spans="3:6">
      <c r="C93" s="265"/>
      <c r="D93" s="262"/>
      <c r="E93" s="262"/>
      <c r="F93" s="262"/>
    </row>
    <row r="94" spans="3:6">
      <c r="C94" s="265"/>
      <c r="D94" s="262"/>
      <c r="E94" s="262"/>
      <c r="F94" s="262"/>
    </row>
    <row r="95" spans="3:6">
      <c r="C95" s="265"/>
      <c r="D95" s="262"/>
      <c r="E95" s="262"/>
      <c r="F95" s="262"/>
    </row>
    <row r="96" spans="3:6">
      <c r="C96" s="265"/>
      <c r="D96" s="262"/>
      <c r="E96" s="262"/>
      <c r="F96" s="262"/>
    </row>
    <row r="97" spans="3:6">
      <c r="C97" s="265"/>
      <c r="D97" s="262"/>
      <c r="E97" s="262"/>
      <c r="F97" s="262"/>
    </row>
    <row r="98" spans="3:6">
      <c r="C98" s="265"/>
      <c r="D98" s="262"/>
      <c r="E98" s="262"/>
      <c r="F98" s="262"/>
    </row>
    <row r="99" spans="3:6">
      <c r="C99" s="265"/>
      <c r="D99" s="262"/>
      <c r="E99" s="262"/>
      <c r="F99" s="262"/>
    </row>
    <row r="100" spans="3:6">
      <c r="C100" s="265"/>
      <c r="D100" s="262"/>
      <c r="E100" s="262"/>
      <c r="F100" s="262"/>
    </row>
    <row r="101" spans="3:6">
      <c r="C101" s="265"/>
      <c r="D101" s="262"/>
      <c r="E101" s="262"/>
      <c r="F101" s="262"/>
    </row>
    <row r="102" spans="3:6">
      <c r="C102" s="265"/>
      <c r="D102" s="262"/>
      <c r="E102" s="262"/>
      <c r="F102" s="262"/>
    </row>
    <row r="103" spans="3:6">
      <c r="C103" s="265"/>
      <c r="D103" s="262"/>
      <c r="E103" s="262"/>
      <c r="F103" s="262"/>
    </row>
    <row r="104" spans="3:6">
      <c r="C104" s="265"/>
      <c r="D104" s="262"/>
      <c r="E104" s="262"/>
      <c r="F104" s="262"/>
    </row>
    <row r="105" spans="3:6">
      <c r="C105" s="265"/>
      <c r="D105" s="262"/>
      <c r="E105" s="262"/>
      <c r="F105" s="262"/>
    </row>
    <row r="106" spans="3:6">
      <c r="C106" s="265"/>
      <c r="D106" s="262"/>
      <c r="E106" s="262"/>
      <c r="F106" s="262"/>
    </row>
    <row r="107" spans="3:6">
      <c r="C107" s="265"/>
      <c r="D107" s="262"/>
      <c r="E107" s="262"/>
      <c r="F107" s="262"/>
    </row>
    <row r="108" spans="3:6">
      <c r="C108" s="265"/>
      <c r="D108" s="262"/>
      <c r="E108" s="262"/>
      <c r="F108" s="262"/>
    </row>
    <row r="109" spans="3:6">
      <c r="C109" s="265"/>
      <c r="D109" s="262"/>
      <c r="E109" s="262"/>
      <c r="F109" s="262"/>
    </row>
    <row r="110" spans="3:6">
      <c r="C110" s="265"/>
      <c r="D110" s="262"/>
      <c r="E110" s="262"/>
      <c r="F110" s="262"/>
    </row>
    <row r="111" spans="3:6">
      <c r="C111" s="265"/>
      <c r="D111" s="262"/>
      <c r="E111" s="262"/>
      <c r="F111" s="262"/>
    </row>
    <row r="112" spans="3:6">
      <c r="C112" s="265"/>
      <c r="D112" s="262"/>
      <c r="E112" s="262"/>
      <c r="F112" s="262"/>
    </row>
    <row r="113" spans="3:6">
      <c r="C113" s="265"/>
      <c r="D113" s="262"/>
      <c r="E113" s="262"/>
      <c r="F113" s="262"/>
    </row>
    <row r="114" spans="3:6">
      <c r="C114" s="265"/>
      <c r="D114" s="262"/>
      <c r="E114" s="262"/>
      <c r="F114" s="262"/>
    </row>
    <row r="115" spans="3:6">
      <c r="C115" s="265"/>
      <c r="D115" s="262"/>
      <c r="E115" s="262"/>
      <c r="F115" s="262"/>
    </row>
    <row r="116" spans="3:6">
      <c r="C116" s="265"/>
      <c r="D116" s="262"/>
      <c r="E116" s="262"/>
      <c r="F116" s="262"/>
    </row>
    <row r="117" spans="3:6">
      <c r="C117" s="265"/>
      <c r="D117" s="262"/>
      <c r="E117" s="262"/>
      <c r="F117" s="262"/>
    </row>
    <row r="118" spans="3:6">
      <c r="C118" s="265"/>
      <c r="D118" s="262"/>
      <c r="E118" s="262"/>
      <c r="F118" s="262"/>
    </row>
    <row r="119" spans="3:6">
      <c r="C119" s="265"/>
      <c r="D119" s="262"/>
      <c r="E119" s="262"/>
      <c r="F119" s="262"/>
    </row>
    <row r="120" spans="3:6">
      <c r="C120" s="265"/>
      <c r="D120" s="262"/>
      <c r="E120" s="262"/>
      <c r="F120" s="262"/>
    </row>
    <row r="121" spans="3:6">
      <c r="C121" s="265"/>
      <c r="D121" s="262"/>
      <c r="E121" s="262"/>
      <c r="F121" s="262"/>
    </row>
    <row r="122" spans="3:6">
      <c r="C122" s="265"/>
      <c r="D122" s="262"/>
      <c r="E122" s="262"/>
      <c r="F122" s="262"/>
    </row>
    <row r="123" spans="3:6">
      <c r="C123" s="265"/>
      <c r="D123" s="262"/>
      <c r="E123" s="262"/>
      <c r="F123" s="262"/>
    </row>
    <row r="124" spans="3:6">
      <c r="C124" s="265"/>
      <c r="D124" s="262"/>
      <c r="E124" s="262"/>
      <c r="F124" s="262"/>
    </row>
    <row r="125" spans="3:6">
      <c r="C125" s="265"/>
      <c r="D125" s="262"/>
      <c r="E125" s="262"/>
      <c r="F125" s="262"/>
    </row>
    <row r="126" spans="3:6">
      <c r="C126" s="265"/>
      <c r="D126" s="262"/>
      <c r="E126" s="262"/>
      <c r="F126" s="262"/>
    </row>
    <row r="127" spans="3:6">
      <c r="C127" s="265"/>
      <c r="D127" s="262"/>
      <c r="E127" s="262"/>
      <c r="F127" s="262"/>
    </row>
    <row r="128" spans="3:6">
      <c r="C128" s="265"/>
      <c r="D128" s="262"/>
      <c r="E128" s="262"/>
      <c r="F128" s="262"/>
    </row>
    <row r="129" spans="3:6">
      <c r="C129" s="265"/>
      <c r="D129" s="262"/>
      <c r="E129" s="262"/>
      <c r="F129" s="262"/>
    </row>
    <row r="130" spans="3:6">
      <c r="C130" s="265"/>
      <c r="D130" s="262"/>
      <c r="E130" s="262"/>
      <c r="F130" s="262"/>
    </row>
    <row r="131" spans="3:6">
      <c r="C131" s="265"/>
      <c r="D131" s="262"/>
      <c r="E131" s="262"/>
      <c r="F131" s="262"/>
    </row>
    <row r="132" spans="3:6">
      <c r="C132" s="265"/>
      <c r="D132" s="262"/>
      <c r="E132" s="262"/>
      <c r="F132" s="262"/>
    </row>
    <row r="133" spans="3:6">
      <c r="C133" s="265"/>
      <c r="D133" s="262"/>
      <c r="E133" s="262"/>
      <c r="F133" s="262"/>
    </row>
    <row r="134" spans="3:6">
      <c r="C134" s="265"/>
      <c r="D134" s="262"/>
      <c r="E134" s="262"/>
      <c r="F134" s="262"/>
    </row>
    <row r="135" spans="3:6">
      <c r="C135" s="265"/>
      <c r="D135" s="262"/>
      <c r="E135" s="262"/>
      <c r="F135" s="262"/>
    </row>
    <row r="136" spans="3:6">
      <c r="C136" s="265"/>
      <c r="D136" s="262"/>
      <c r="E136" s="262"/>
      <c r="F136" s="262"/>
    </row>
    <row r="137" spans="3:6">
      <c r="C137" s="265"/>
      <c r="D137" s="262"/>
      <c r="E137" s="262"/>
      <c r="F137" s="262"/>
    </row>
    <row r="138" spans="3:6">
      <c r="C138" s="265"/>
      <c r="D138" s="262"/>
      <c r="E138" s="262"/>
      <c r="F138" s="262"/>
    </row>
    <row r="139" spans="3:6">
      <c r="C139" s="265"/>
      <c r="D139" s="262"/>
      <c r="E139" s="262"/>
      <c r="F139" s="262"/>
    </row>
    <row r="140" spans="3:6">
      <c r="C140" s="265"/>
      <c r="D140" s="262"/>
      <c r="E140" s="262"/>
      <c r="F140" s="262"/>
    </row>
    <row r="141" spans="3:6">
      <c r="C141" s="265"/>
      <c r="D141" s="262"/>
      <c r="E141" s="262"/>
      <c r="F141" s="262"/>
    </row>
    <row r="142" spans="3:6">
      <c r="C142" s="265"/>
      <c r="D142" s="262"/>
      <c r="E142" s="262"/>
      <c r="F142" s="262"/>
    </row>
    <row r="143" spans="3:6">
      <c r="C143" s="265"/>
      <c r="D143" s="262"/>
      <c r="E143" s="262"/>
      <c r="F143" s="262"/>
    </row>
    <row r="144" spans="3:6">
      <c r="C144" s="265"/>
      <c r="D144" s="262"/>
      <c r="E144" s="262"/>
      <c r="F144" s="262"/>
    </row>
    <row r="145" spans="3:6">
      <c r="C145" s="265"/>
      <c r="D145" s="262"/>
      <c r="E145" s="262"/>
      <c r="F145" s="262"/>
    </row>
    <row r="146" spans="3:6">
      <c r="C146" s="265"/>
      <c r="D146" s="262"/>
      <c r="E146" s="262"/>
      <c r="F146" s="262"/>
    </row>
    <row r="147" spans="3:6">
      <c r="C147" s="265"/>
      <c r="D147" s="262"/>
      <c r="E147" s="262"/>
      <c r="F147" s="262"/>
    </row>
    <row r="148" spans="3:6">
      <c r="C148" s="265"/>
      <c r="D148" s="262"/>
      <c r="E148" s="262"/>
      <c r="F148" s="262"/>
    </row>
    <row r="149" spans="3:6">
      <c r="C149" s="265"/>
      <c r="D149" s="262"/>
      <c r="E149" s="262"/>
      <c r="F149" s="262"/>
    </row>
    <row r="150" spans="3:6">
      <c r="C150" s="265"/>
      <c r="D150" s="262"/>
      <c r="E150" s="262"/>
      <c r="F150" s="26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workbookViewId="0">
      <selection activeCell="K5" sqref="K5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2" spans="1:13">
      <c r="K2" s="462"/>
      <c r="L2" s="462"/>
      <c r="M2" s="462"/>
    </row>
    <row r="3" spans="1:13">
      <c r="K3" s="462" t="s">
        <v>95</v>
      </c>
      <c r="L3" s="462"/>
      <c r="M3" s="462"/>
    </row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462" t="s">
        <v>97</v>
      </c>
      <c r="L4" s="462" t="s">
        <v>97</v>
      </c>
      <c r="M4" s="462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AI379"/>
  <sheetViews>
    <sheetView workbookViewId="0">
      <selection activeCell="L2" sqref="L2:O2"/>
    </sheetView>
  </sheetViews>
  <sheetFormatPr defaultRowHeight="12.75"/>
  <cols>
    <col min="15" max="15" width="11.5703125" bestFit="1" customWidth="1"/>
  </cols>
  <sheetData>
    <row r="1" spans="3:20" ht="13.5" thickBot="1"/>
    <row r="2" spans="3:20" ht="13.5" thickBot="1">
      <c r="F2" s="129" t="s">
        <v>875</v>
      </c>
      <c r="G2" s="129" t="s">
        <v>876</v>
      </c>
      <c r="H2" s="129" t="s">
        <v>877</v>
      </c>
      <c r="I2" s="129" t="s">
        <v>878</v>
      </c>
      <c r="K2" s="129" t="s">
        <v>328</v>
      </c>
      <c r="L2" s="264" t="s">
        <v>888</v>
      </c>
      <c r="M2" s="264" t="s">
        <v>889</v>
      </c>
      <c r="N2" s="264" t="s">
        <v>890</v>
      </c>
      <c r="O2" s="520" t="s">
        <v>338</v>
      </c>
      <c r="Q2" s="527" t="s">
        <v>899</v>
      </c>
    </row>
    <row r="3" spans="3:20" ht="13.5" thickBot="1">
      <c r="C3" s="263">
        <v>1</v>
      </c>
      <c r="D3" s="279">
        <v>2</v>
      </c>
      <c r="E3" s="279">
        <v>1971</v>
      </c>
      <c r="F3" s="279">
        <v>36.725000000000001</v>
      </c>
      <c r="G3" s="279" t="s">
        <v>17</v>
      </c>
      <c r="H3" s="262">
        <v>37.424999999999997</v>
      </c>
      <c r="I3" s="262" t="s">
        <v>17</v>
      </c>
      <c r="K3" s="279">
        <v>1971</v>
      </c>
      <c r="L3" s="262">
        <v>1.8950899999999999</v>
      </c>
      <c r="M3" s="516">
        <v>-2.2204E-16</v>
      </c>
      <c r="N3" s="262">
        <v>0.13542999999999999</v>
      </c>
      <c r="O3" s="262">
        <f>N3/L3*100</f>
        <v>7.1463624418893037</v>
      </c>
      <c r="Q3">
        <v>1.0190605854322667</v>
      </c>
      <c r="S3" s="518"/>
      <c r="T3" s="519"/>
    </row>
    <row r="4" spans="3:20">
      <c r="C4" s="265">
        <v>2</v>
      </c>
      <c r="D4" s="262">
        <v>2</v>
      </c>
      <c r="E4" s="262">
        <v>1972</v>
      </c>
      <c r="F4" s="262">
        <v>27.95</v>
      </c>
      <c r="G4" s="262" t="s">
        <v>17</v>
      </c>
      <c r="H4" s="262">
        <v>21.84</v>
      </c>
      <c r="I4" s="262" t="s">
        <v>17</v>
      </c>
      <c r="J4" s="279"/>
      <c r="K4" s="262">
        <v>1972</v>
      </c>
      <c r="L4" s="262">
        <v>1.36236</v>
      </c>
      <c r="M4" s="516">
        <v>4.3615899999999999E-17</v>
      </c>
      <c r="N4" s="262">
        <v>0.11688999999999999</v>
      </c>
      <c r="O4" s="262">
        <f t="shared" ref="O4:O49" si="0">N4/L4*100</f>
        <v>8.5799641798056303</v>
      </c>
      <c r="Q4">
        <v>0.78139534883720929</v>
      </c>
      <c r="S4" s="518"/>
      <c r="T4" s="519"/>
    </row>
    <row r="5" spans="3:20">
      <c r="C5" s="265">
        <v>3</v>
      </c>
      <c r="D5" s="262">
        <v>2</v>
      </c>
      <c r="E5" s="262">
        <v>1974</v>
      </c>
      <c r="F5" s="262">
        <v>16.546800000000001</v>
      </c>
      <c r="G5" s="262" t="s">
        <v>17</v>
      </c>
      <c r="H5" s="262">
        <v>27.799800000000001</v>
      </c>
      <c r="I5" s="262" t="s">
        <v>17</v>
      </c>
      <c r="J5" s="262"/>
      <c r="K5" s="262">
        <v>1974</v>
      </c>
      <c r="L5" s="262">
        <v>1.51902</v>
      </c>
      <c r="M5" s="516">
        <v>3.4496200000000002E-16</v>
      </c>
      <c r="N5" s="262">
        <v>0.12191</v>
      </c>
      <c r="O5" s="262">
        <f t="shared" si="0"/>
        <v>8.0255691169306527</v>
      </c>
      <c r="Q5">
        <v>1.6800731261425959</v>
      </c>
      <c r="S5" s="518"/>
      <c r="T5" s="519"/>
    </row>
    <row r="6" spans="3:20">
      <c r="C6" s="265">
        <v>4</v>
      </c>
      <c r="D6" s="262">
        <v>2</v>
      </c>
      <c r="E6" s="262">
        <v>1975</v>
      </c>
      <c r="F6" s="262">
        <v>26.861999999999998</v>
      </c>
      <c r="G6" s="262" t="s">
        <v>17</v>
      </c>
      <c r="H6" s="262">
        <v>50.547800000000002</v>
      </c>
      <c r="I6" s="262" t="s">
        <v>17</v>
      </c>
      <c r="J6" s="262"/>
      <c r="K6" s="262">
        <v>1975</v>
      </c>
      <c r="L6" s="262">
        <v>2.3336899999999998</v>
      </c>
      <c r="M6" s="516">
        <v>-1.3878000000000001E-16</v>
      </c>
      <c r="N6" s="262">
        <v>0.13102</v>
      </c>
      <c r="O6" s="262">
        <f t="shared" si="0"/>
        <v>5.6142846736284602</v>
      </c>
      <c r="Q6">
        <v>1.8817567567567572</v>
      </c>
      <c r="S6" s="518"/>
      <c r="T6" s="519"/>
    </row>
    <row r="7" spans="3:20">
      <c r="C7" s="265">
        <v>5</v>
      </c>
      <c r="D7" s="262">
        <v>2</v>
      </c>
      <c r="E7" s="262">
        <v>1976</v>
      </c>
      <c r="F7" s="262">
        <v>23.2623</v>
      </c>
      <c r="G7" s="262" t="s">
        <v>17</v>
      </c>
      <c r="H7" s="262">
        <v>46.7363</v>
      </c>
      <c r="I7" s="262" t="s">
        <v>17</v>
      </c>
      <c r="J7" s="262"/>
      <c r="K7" s="262">
        <v>1976</v>
      </c>
      <c r="L7" s="262">
        <v>2.00773</v>
      </c>
      <c r="M7" s="516">
        <v>-3.2513999999999999E-16</v>
      </c>
      <c r="N7" s="262">
        <v>0.13250000000000001</v>
      </c>
      <c r="O7" s="262">
        <f t="shared" si="0"/>
        <v>6.5994929597107177</v>
      </c>
      <c r="Q7">
        <v>2.0091027308192451</v>
      </c>
      <c r="S7" s="518"/>
      <c r="T7" s="519"/>
    </row>
    <row r="8" spans="3:20">
      <c r="C8" s="265">
        <v>6</v>
      </c>
      <c r="D8" s="262">
        <v>2</v>
      </c>
      <c r="E8" s="262">
        <v>1977</v>
      </c>
      <c r="F8" s="262">
        <v>16.970300000000002</v>
      </c>
      <c r="G8" s="262" t="s">
        <v>17</v>
      </c>
      <c r="H8" s="262">
        <v>28.828299999999999</v>
      </c>
      <c r="I8" s="262" t="s">
        <v>17</v>
      </c>
      <c r="J8" s="262"/>
      <c r="K8" s="262">
        <v>1977</v>
      </c>
      <c r="L8" s="262">
        <v>1.48048</v>
      </c>
      <c r="M8" s="516">
        <v>4.8572299999999998E-16</v>
      </c>
      <c r="N8" s="262">
        <v>0.12427000000000001</v>
      </c>
      <c r="O8" s="262">
        <f t="shared" si="0"/>
        <v>8.3938992759105151</v>
      </c>
      <c r="Q8">
        <v>1.6987522281639929</v>
      </c>
      <c r="S8" s="518"/>
      <c r="T8" s="519"/>
    </row>
    <row r="9" spans="3:20">
      <c r="C9" s="265">
        <v>7</v>
      </c>
      <c r="D9" s="262">
        <v>2</v>
      </c>
      <c r="E9" s="262">
        <v>1978</v>
      </c>
      <c r="F9" s="262">
        <v>20.721299999999999</v>
      </c>
      <c r="G9" s="262" t="s">
        <v>17</v>
      </c>
      <c r="H9" s="262">
        <v>38.568800000000003</v>
      </c>
      <c r="I9" s="262" t="s">
        <v>17</v>
      </c>
      <c r="J9" s="262"/>
      <c r="K9" s="262">
        <v>1978</v>
      </c>
      <c r="L9" s="262">
        <v>1.92045</v>
      </c>
      <c r="M9" s="516">
        <v>7.3354000000000006E-17</v>
      </c>
      <c r="N9" s="262">
        <v>0.23541999999999999</v>
      </c>
      <c r="O9" s="262">
        <f t="shared" si="0"/>
        <v>12.258585227420655</v>
      </c>
      <c r="Q9">
        <v>1.8613138686131383</v>
      </c>
      <c r="S9" s="518"/>
      <c r="T9" s="519"/>
    </row>
    <row r="10" spans="3:20">
      <c r="C10" s="265">
        <v>8</v>
      </c>
      <c r="D10" s="262">
        <v>2</v>
      </c>
      <c r="E10" s="262">
        <v>1979</v>
      </c>
      <c r="F10" s="262">
        <v>37.674999999999997</v>
      </c>
      <c r="G10" s="262">
        <v>41.311999999999998</v>
      </c>
      <c r="H10" s="262">
        <v>39.582500000000003</v>
      </c>
      <c r="I10" s="262">
        <v>45.706000000000003</v>
      </c>
      <c r="J10" s="262"/>
      <c r="K10" s="262">
        <v>1979</v>
      </c>
      <c r="L10" s="262">
        <v>2.10894</v>
      </c>
      <c r="M10" s="516">
        <v>3.3504900000000002E-16</v>
      </c>
      <c r="N10" s="262">
        <v>0.37553999999999998</v>
      </c>
      <c r="O10" s="262">
        <f t="shared" si="0"/>
        <v>17.80704998719736</v>
      </c>
      <c r="Q10">
        <v>1.050630391506304</v>
      </c>
      <c r="S10" s="518"/>
      <c r="T10" s="519"/>
    </row>
    <row r="11" spans="3:20">
      <c r="C11" s="265">
        <v>9</v>
      </c>
      <c r="D11" s="262">
        <v>2</v>
      </c>
      <c r="E11" s="262">
        <v>1980</v>
      </c>
      <c r="F11" s="262">
        <v>20.842500000000001</v>
      </c>
      <c r="G11" s="262">
        <v>24.123999999999999</v>
      </c>
      <c r="H11" s="262">
        <v>55.297499999999999</v>
      </c>
      <c r="I11" s="262">
        <v>71.605000000000004</v>
      </c>
      <c r="J11" s="262"/>
      <c r="K11" s="262">
        <v>1980</v>
      </c>
      <c r="L11" s="262">
        <v>2.4049800000000001</v>
      </c>
      <c r="M11" s="516">
        <v>3.09276E-16</v>
      </c>
      <c r="N11" s="262">
        <v>0.18983</v>
      </c>
      <c r="O11" s="262">
        <f t="shared" si="0"/>
        <v>7.8932049330971559</v>
      </c>
      <c r="Q11">
        <v>2.6531126304426045</v>
      </c>
      <c r="S11" s="518"/>
      <c r="T11" s="519"/>
    </row>
    <row r="12" spans="3:20">
      <c r="C12" s="265">
        <v>10</v>
      </c>
      <c r="D12" s="262">
        <v>2</v>
      </c>
      <c r="E12" s="262">
        <v>1981</v>
      </c>
      <c r="F12" s="262">
        <v>19.5425</v>
      </c>
      <c r="G12" s="262">
        <v>23.927</v>
      </c>
      <c r="H12" s="262">
        <v>38.782499999999999</v>
      </c>
      <c r="I12" s="262">
        <v>62.149000000000001</v>
      </c>
      <c r="J12" s="262"/>
      <c r="K12" s="262">
        <v>1981</v>
      </c>
      <c r="L12" s="262">
        <v>1.8368800000000001</v>
      </c>
      <c r="M12" s="516">
        <v>1.5860300000000001E-16</v>
      </c>
      <c r="N12" s="262">
        <v>0.22919</v>
      </c>
      <c r="O12" s="262">
        <f t="shared" si="0"/>
        <v>12.477135142197639</v>
      </c>
      <c r="Q12">
        <v>1.9845209159524115</v>
      </c>
      <c r="S12" s="518"/>
      <c r="T12" s="519"/>
    </row>
    <row r="13" spans="3:20">
      <c r="C13" s="265">
        <v>11</v>
      </c>
      <c r="D13" s="262">
        <v>2</v>
      </c>
      <c r="E13" s="262">
        <v>1982</v>
      </c>
      <c r="F13" s="262">
        <v>27.497499999999999</v>
      </c>
      <c r="G13" s="262">
        <v>34.968000000000004</v>
      </c>
      <c r="H13" s="262">
        <v>27.8</v>
      </c>
      <c r="I13" s="262">
        <v>46.161999999999999</v>
      </c>
      <c r="J13" s="262"/>
      <c r="K13" s="262">
        <v>1982</v>
      </c>
      <c r="L13" s="262">
        <v>1.56704</v>
      </c>
      <c r="M13" s="516">
        <v>2.1014900000000001E-16</v>
      </c>
      <c r="N13" s="262">
        <v>0.14917</v>
      </c>
      <c r="O13" s="262">
        <f t="shared" si="0"/>
        <v>9.5192209516030211</v>
      </c>
      <c r="Q13">
        <v>1.0110010000909173</v>
      </c>
      <c r="S13" s="518"/>
      <c r="T13" s="519"/>
    </row>
    <row r="14" spans="3:20">
      <c r="C14" s="265">
        <v>12</v>
      </c>
      <c r="D14" s="262">
        <v>2</v>
      </c>
      <c r="E14" s="262">
        <v>1983</v>
      </c>
      <c r="F14" s="262">
        <v>38.537500000000001</v>
      </c>
      <c r="G14" s="262">
        <v>41.87</v>
      </c>
      <c r="H14" s="262">
        <v>37.417499999999997</v>
      </c>
      <c r="I14" s="262">
        <v>55.697000000000003</v>
      </c>
      <c r="J14" s="262"/>
      <c r="K14" s="262">
        <v>1983</v>
      </c>
      <c r="L14" s="262">
        <v>2.42048</v>
      </c>
      <c r="M14" s="516">
        <v>3.09276E-16</v>
      </c>
      <c r="N14" s="262">
        <v>0.19350999999999999</v>
      </c>
      <c r="O14" s="262">
        <f t="shared" si="0"/>
        <v>7.9946952670544675</v>
      </c>
      <c r="Q14">
        <v>0.97093739863769046</v>
      </c>
      <c r="S14" s="518"/>
      <c r="T14" s="519"/>
    </row>
    <row r="15" spans="3:20">
      <c r="C15" s="265">
        <v>13</v>
      </c>
      <c r="D15" s="262">
        <v>2</v>
      </c>
      <c r="E15" s="262">
        <v>1984</v>
      </c>
      <c r="F15" s="262">
        <v>33.365000000000002</v>
      </c>
      <c r="G15" s="262">
        <v>39.930999999999997</v>
      </c>
      <c r="H15" s="262">
        <v>40.35</v>
      </c>
      <c r="I15" s="262">
        <v>60.904000000000003</v>
      </c>
      <c r="J15" s="262"/>
      <c r="K15" s="262">
        <v>1984</v>
      </c>
      <c r="L15" s="262">
        <v>2.1989100000000001</v>
      </c>
      <c r="M15" s="516">
        <v>-7.5337000000000005E-17</v>
      </c>
      <c r="N15" s="262">
        <v>0.19111</v>
      </c>
      <c r="O15" s="262">
        <f t="shared" si="0"/>
        <v>8.6911242388274186</v>
      </c>
      <c r="Q15">
        <v>1.2093511164393826</v>
      </c>
      <c r="S15" s="518"/>
      <c r="T15" s="519"/>
    </row>
    <row r="16" spans="3:20">
      <c r="C16" s="265">
        <v>14</v>
      </c>
      <c r="D16" s="262">
        <v>2</v>
      </c>
      <c r="E16" s="262">
        <v>1985</v>
      </c>
      <c r="F16" s="262">
        <v>20.4175</v>
      </c>
      <c r="G16" s="262">
        <v>23.358000000000001</v>
      </c>
      <c r="H16" s="262">
        <v>30.22</v>
      </c>
      <c r="I16" s="262">
        <v>48.509</v>
      </c>
      <c r="J16" s="262"/>
      <c r="K16" s="262">
        <v>1985</v>
      </c>
      <c r="L16" s="262">
        <v>1.6863600000000001</v>
      </c>
      <c r="M16" s="516">
        <v>1.22918E-16</v>
      </c>
      <c r="N16" s="262">
        <v>0.11994</v>
      </c>
      <c r="O16" s="262">
        <f t="shared" si="0"/>
        <v>7.1123603501031809</v>
      </c>
      <c r="Q16">
        <v>1.4801028529447777</v>
      </c>
      <c r="S16" s="518"/>
      <c r="T16" s="519"/>
    </row>
    <row r="17" spans="3:24">
      <c r="C17" s="265">
        <v>15</v>
      </c>
      <c r="D17" s="262">
        <v>2</v>
      </c>
      <c r="E17" s="262">
        <v>1986</v>
      </c>
      <c r="F17" s="262">
        <v>40.3825</v>
      </c>
      <c r="G17" s="262" t="s">
        <v>17</v>
      </c>
      <c r="H17" s="262">
        <v>46.01</v>
      </c>
      <c r="I17" s="262" t="s">
        <v>17</v>
      </c>
      <c r="J17" s="262"/>
      <c r="K17" s="262">
        <v>1986</v>
      </c>
      <c r="L17" s="262">
        <v>2.3212700000000002</v>
      </c>
      <c r="M17" s="516">
        <v>-8.7231999999999999E-17</v>
      </c>
      <c r="N17" s="262">
        <v>0.10226</v>
      </c>
      <c r="O17" s="262">
        <f t="shared" si="0"/>
        <v>4.40534707293852</v>
      </c>
      <c r="Q17">
        <v>1.1393549185909739</v>
      </c>
      <c r="S17" s="518"/>
      <c r="T17" s="519"/>
    </row>
    <row r="18" spans="3:24">
      <c r="C18" s="265">
        <v>16</v>
      </c>
      <c r="D18" s="262">
        <v>2</v>
      </c>
      <c r="E18" s="262">
        <v>1987</v>
      </c>
      <c r="F18" s="262">
        <v>30.4925</v>
      </c>
      <c r="G18" s="262" t="s">
        <v>17</v>
      </c>
      <c r="H18" s="262">
        <v>41.502499999999998</v>
      </c>
      <c r="I18" s="262" t="s">
        <v>17</v>
      </c>
      <c r="J18" s="262"/>
      <c r="K18" s="262">
        <v>1987</v>
      </c>
      <c r="L18" s="262">
        <v>2.0645500000000001</v>
      </c>
      <c r="M18" s="516">
        <v>7.9301600000000006E-18</v>
      </c>
      <c r="N18" s="262">
        <v>0.18590000000000001</v>
      </c>
      <c r="O18" s="262">
        <f t="shared" si="0"/>
        <v>9.0043835218328461</v>
      </c>
      <c r="Q18">
        <v>1.3610723948511929</v>
      </c>
      <c r="S18" s="518"/>
      <c r="T18" s="519"/>
    </row>
    <row r="19" spans="3:24">
      <c r="C19" s="265">
        <v>17</v>
      </c>
      <c r="D19" s="262">
        <v>2</v>
      </c>
      <c r="E19" s="262">
        <v>1988</v>
      </c>
      <c r="F19" s="262">
        <v>27.072500000000002</v>
      </c>
      <c r="G19" s="262" t="s">
        <v>17</v>
      </c>
      <c r="H19" s="262">
        <v>63.16</v>
      </c>
      <c r="I19" s="262" t="s">
        <v>17</v>
      </c>
      <c r="J19" s="262"/>
      <c r="K19" s="262">
        <v>1988</v>
      </c>
      <c r="L19" s="262">
        <v>2.9393699999999998</v>
      </c>
      <c r="M19" s="516">
        <v>1.9825399999999999E-17</v>
      </c>
      <c r="N19" s="262">
        <v>0.27592</v>
      </c>
      <c r="O19" s="262">
        <f t="shared" si="0"/>
        <v>9.3870455233604488</v>
      </c>
      <c r="Q19">
        <v>2.3329947363560803</v>
      </c>
      <c r="S19" s="518"/>
      <c r="T19" s="519"/>
    </row>
    <row r="20" spans="3:24">
      <c r="C20" s="265">
        <v>18</v>
      </c>
      <c r="D20" s="262">
        <v>2</v>
      </c>
      <c r="E20" s="262">
        <v>1989</v>
      </c>
      <c r="F20" s="262">
        <v>18.09</v>
      </c>
      <c r="G20" s="262" t="s">
        <v>17</v>
      </c>
      <c r="H20" s="262">
        <v>40.322499999999998</v>
      </c>
      <c r="I20" s="262" t="s">
        <v>17</v>
      </c>
      <c r="J20" s="262"/>
      <c r="K20" s="262">
        <v>1989</v>
      </c>
      <c r="L20" s="262">
        <v>1.96766</v>
      </c>
      <c r="M20" s="516">
        <v>5.55112E-16</v>
      </c>
      <c r="N20" s="262">
        <v>0.17075000000000001</v>
      </c>
      <c r="O20" s="262">
        <f t="shared" si="0"/>
        <v>8.6778203551426571</v>
      </c>
      <c r="Q20">
        <v>2.2289939192924266</v>
      </c>
      <c r="S20" s="518"/>
      <c r="T20" s="519"/>
    </row>
    <row r="21" spans="3:24">
      <c r="C21" s="265">
        <v>19</v>
      </c>
      <c r="D21" s="262">
        <v>2</v>
      </c>
      <c r="E21" s="262">
        <v>1990</v>
      </c>
      <c r="F21" s="262">
        <v>26.4375</v>
      </c>
      <c r="G21" s="262" t="s">
        <v>17</v>
      </c>
      <c r="H21" s="262">
        <v>43.862499999999997</v>
      </c>
      <c r="I21" s="262" t="s">
        <v>17</v>
      </c>
      <c r="J21" s="262"/>
      <c r="K21" s="262">
        <v>1990</v>
      </c>
      <c r="L21" s="262">
        <v>2.4062299999999999</v>
      </c>
      <c r="M21" s="516">
        <v>2.06184E-16</v>
      </c>
      <c r="N21" s="262">
        <v>0.13669999999999999</v>
      </c>
      <c r="O21" s="262">
        <f t="shared" si="0"/>
        <v>5.6810861804565649</v>
      </c>
      <c r="Q21">
        <v>1.6591016548463358</v>
      </c>
      <c r="S21" s="518"/>
      <c r="T21" s="519"/>
    </row>
    <row r="22" spans="3:24">
      <c r="C22" s="265">
        <v>20</v>
      </c>
      <c r="D22" s="262">
        <v>2</v>
      </c>
      <c r="E22" s="262">
        <v>1991</v>
      </c>
      <c r="F22" s="262">
        <v>22.655000000000001</v>
      </c>
      <c r="G22" s="262">
        <v>29.087</v>
      </c>
      <c r="H22" s="262">
        <v>29.49</v>
      </c>
      <c r="I22" s="262">
        <v>51.963000000000001</v>
      </c>
      <c r="J22" s="262"/>
      <c r="K22" s="262">
        <v>1991</v>
      </c>
      <c r="L22" s="262">
        <v>1.50614</v>
      </c>
      <c r="M22" s="516">
        <v>1.0904000000000001E-16</v>
      </c>
      <c r="N22" s="262">
        <v>0.11914</v>
      </c>
      <c r="O22" s="262">
        <f t="shared" si="0"/>
        <v>7.9102872242952174</v>
      </c>
      <c r="Q22">
        <v>1.3016994041050538</v>
      </c>
      <c r="S22" s="518"/>
      <c r="T22" s="519"/>
    </row>
    <row r="23" spans="3:24">
      <c r="C23" s="265">
        <v>21</v>
      </c>
      <c r="D23" s="262">
        <v>2</v>
      </c>
      <c r="E23" s="262">
        <v>1992</v>
      </c>
      <c r="F23" s="262">
        <v>17.889900000000001</v>
      </c>
      <c r="G23" s="262" t="s">
        <v>17</v>
      </c>
      <c r="H23" s="262">
        <v>38.747199999999999</v>
      </c>
      <c r="I23" s="262" t="s">
        <v>17</v>
      </c>
      <c r="J23" s="262"/>
      <c r="K23" s="262">
        <v>1992</v>
      </c>
      <c r="L23" s="262">
        <v>1.9075899999999999</v>
      </c>
      <c r="M23" s="516">
        <v>3.6478800000000002E-16</v>
      </c>
      <c r="N23" s="262">
        <v>0.15453</v>
      </c>
      <c r="O23" s="262">
        <f t="shared" si="0"/>
        <v>8.1007973411477305</v>
      </c>
      <c r="Q23">
        <v>2.1658775786269877</v>
      </c>
      <c r="S23" s="518"/>
      <c r="T23" s="519"/>
    </row>
    <row r="24" spans="3:24">
      <c r="C24" s="265">
        <v>22</v>
      </c>
      <c r="D24" s="262">
        <v>2</v>
      </c>
      <c r="E24" s="262">
        <v>1993</v>
      </c>
      <c r="F24" s="262">
        <v>17.151800000000001</v>
      </c>
      <c r="G24" s="262">
        <v>19.986999999999998</v>
      </c>
      <c r="H24" s="262">
        <v>36.318199999999997</v>
      </c>
      <c r="I24" s="262">
        <v>53.51</v>
      </c>
      <c r="J24" s="262"/>
      <c r="K24" s="262">
        <v>1993</v>
      </c>
      <c r="L24" s="262">
        <v>1.7742100000000001</v>
      </c>
      <c r="M24" s="516">
        <v>4.1435099999999999E-16</v>
      </c>
      <c r="N24" s="262">
        <v>0.17648</v>
      </c>
      <c r="O24" s="262">
        <f t="shared" si="0"/>
        <v>9.9469623099858513</v>
      </c>
      <c r="Q24">
        <v>2.1174603174603175</v>
      </c>
      <c r="S24" s="518"/>
      <c r="T24" s="519"/>
    </row>
    <row r="25" spans="3:24">
      <c r="C25" s="265">
        <v>23</v>
      </c>
      <c r="D25" s="262">
        <v>2</v>
      </c>
      <c r="E25" s="262">
        <v>1994</v>
      </c>
      <c r="F25" s="262">
        <v>11.092700000000001</v>
      </c>
      <c r="G25" s="262" t="s">
        <v>17</v>
      </c>
      <c r="H25" s="262">
        <v>45.314500000000002</v>
      </c>
      <c r="I25" s="262" t="s">
        <v>17</v>
      </c>
      <c r="J25" s="262"/>
      <c r="K25" s="262">
        <v>1994</v>
      </c>
      <c r="L25" s="262">
        <v>1.56908</v>
      </c>
      <c r="M25" s="516">
        <v>1.9428900000000001E-16</v>
      </c>
      <c r="N25" s="262">
        <v>0.18629000000000001</v>
      </c>
      <c r="O25" s="262">
        <f t="shared" si="0"/>
        <v>11.872562265786321</v>
      </c>
      <c r="Q25">
        <v>4.0850831742568863</v>
      </c>
      <c r="S25" s="518"/>
      <c r="T25" s="519"/>
    </row>
    <row r="26" spans="3:24">
      <c r="C26" s="265">
        <v>24</v>
      </c>
      <c r="D26" s="262">
        <v>2</v>
      </c>
      <c r="E26" s="262">
        <v>1995</v>
      </c>
      <c r="F26" s="262">
        <v>29.386299999999999</v>
      </c>
      <c r="G26" s="262" t="s">
        <v>17</v>
      </c>
      <c r="H26" s="262">
        <v>45.956299999999999</v>
      </c>
      <c r="I26" s="262" t="s">
        <v>17</v>
      </c>
      <c r="J26" s="262"/>
      <c r="K26" s="262">
        <v>1995</v>
      </c>
      <c r="L26" s="262">
        <v>2.1130599999999999</v>
      </c>
      <c r="M26" s="516">
        <v>4.9166999999999996E-16</v>
      </c>
      <c r="N26" s="262">
        <v>0.15079000000000001</v>
      </c>
      <c r="O26" s="262">
        <f t="shared" si="0"/>
        <v>7.1360964667354461</v>
      </c>
      <c r="Q26">
        <v>1.5638683319486868</v>
      </c>
      <c r="S26" s="518"/>
      <c r="T26" s="518"/>
      <c r="U26" s="518"/>
      <c r="V26" s="518"/>
      <c r="W26" s="518"/>
      <c r="X26" s="518"/>
    </row>
    <row r="27" spans="3:24">
      <c r="C27" s="265">
        <v>25</v>
      </c>
      <c r="D27" s="262">
        <v>2</v>
      </c>
      <c r="E27" s="262">
        <v>1996</v>
      </c>
      <c r="F27" s="262">
        <v>18.0137</v>
      </c>
      <c r="G27" s="262">
        <v>26.193000000000001</v>
      </c>
      <c r="H27" s="262">
        <v>38.762900000000002</v>
      </c>
      <c r="I27" s="262">
        <v>74.111000000000004</v>
      </c>
      <c r="J27" s="262"/>
      <c r="K27" s="262">
        <v>1996</v>
      </c>
      <c r="L27" s="262">
        <v>1.60364</v>
      </c>
      <c r="M27" s="516">
        <v>-4.0444000000000002E-16</v>
      </c>
      <c r="N27" s="262">
        <v>0.29609999999999997</v>
      </c>
      <c r="O27" s="262">
        <f t="shared" si="0"/>
        <v>18.464243845252053</v>
      </c>
      <c r="Q27">
        <v>2.1518626174100377</v>
      </c>
      <c r="S27" s="518"/>
      <c r="T27" s="518"/>
      <c r="U27" s="518"/>
      <c r="V27" s="518"/>
      <c r="W27" s="518"/>
      <c r="X27" s="518"/>
    </row>
    <row r="28" spans="3:24">
      <c r="C28" s="265">
        <v>26</v>
      </c>
      <c r="D28" s="262">
        <v>2</v>
      </c>
      <c r="E28" s="262">
        <v>1997</v>
      </c>
      <c r="F28" s="262">
        <v>18.807700000000001</v>
      </c>
      <c r="G28" s="262">
        <v>28.866</v>
      </c>
      <c r="H28" s="262">
        <v>53.1676</v>
      </c>
      <c r="I28" s="262">
        <v>83.73</v>
      </c>
      <c r="J28" s="262"/>
      <c r="K28" s="262">
        <v>1997</v>
      </c>
      <c r="L28" s="262">
        <v>2.01356</v>
      </c>
      <c r="M28" s="516">
        <v>-1.2292000000000001E-16</v>
      </c>
      <c r="N28" s="262">
        <v>0.34198000000000001</v>
      </c>
      <c r="O28" s="262">
        <f t="shared" si="0"/>
        <v>16.983849500387375</v>
      </c>
      <c r="Q28">
        <v>2.8269042996555025</v>
      </c>
      <c r="S28" s="518"/>
      <c r="T28" s="518"/>
      <c r="U28" s="518"/>
      <c r="V28" s="518"/>
      <c r="W28" s="518"/>
      <c r="X28" s="518"/>
    </row>
    <row r="29" spans="3:24">
      <c r="C29" s="265">
        <v>27</v>
      </c>
      <c r="D29" s="262">
        <v>2</v>
      </c>
      <c r="E29" s="262">
        <v>1998</v>
      </c>
      <c r="F29" s="262">
        <v>28.463799999999999</v>
      </c>
      <c r="G29" s="262">
        <v>39.704999999999998</v>
      </c>
      <c r="H29" s="262">
        <v>56.251800000000003</v>
      </c>
      <c r="I29" s="262">
        <v>87.605000000000004</v>
      </c>
      <c r="J29" s="262"/>
      <c r="K29" s="262">
        <v>1998</v>
      </c>
      <c r="L29" s="262">
        <v>2.4668700000000001</v>
      </c>
      <c r="M29" s="516">
        <v>1.1498699999999999E-16</v>
      </c>
      <c r="N29" s="262">
        <v>0.14219999999999999</v>
      </c>
      <c r="O29" s="262">
        <f t="shared" si="0"/>
        <v>5.7643896922010471</v>
      </c>
      <c r="Q29">
        <v>1.9762607549951794</v>
      </c>
      <c r="S29" s="518"/>
      <c r="T29" s="518"/>
      <c r="U29" s="518"/>
      <c r="V29" s="518"/>
      <c r="W29" s="518"/>
      <c r="X29" s="518"/>
    </row>
    <row r="30" spans="3:24">
      <c r="C30" s="265">
        <v>28</v>
      </c>
      <c r="D30" s="262">
        <v>2</v>
      </c>
      <c r="E30" s="262">
        <v>1999</v>
      </c>
      <c r="F30" s="262">
        <v>19.1844</v>
      </c>
      <c r="G30" s="262">
        <v>25.925999999999998</v>
      </c>
      <c r="H30" s="262">
        <v>54.027000000000001</v>
      </c>
      <c r="I30" s="262">
        <v>84.9</v>
      </c>
      <c r="J30" s="262"/>
      <c r="K30" s="262">
        <v>1999</v>
      </c>
      <c r="L30" s="262">
        <v>2.13029</v>
      </c>
      <c r="M30" s="516">
        <v>2.8945100000000002E-16</v>
      </c>
      <c r="N30" s="262">
        <v>0.20180999999999999</v>
      </c>
      <c r="O30" s="262">
        <f t="shared" si="0"/>
        <v>9.4733580873965515</v>
      </c>
      <c r="Q30">
        <v>2.8161939738653992</v>
      </c>
      <c r="S30" s="518"/>
      <c r="T30" s="518"/>
      <c r="U30" s="518"/>
      <c r="V30" s="518"/>
      <c r="W30" s="518"/>
      <c r="X30" s="518"/>
    </row>
    <row r="31" spans="3:24">
      <c r="C31" s="265">
        <v>29</v>
      </c>
      <c r="D31" s="262">
        <v>2</v>
      </c>
      <c r="E31" s="262">
        <v>2000</v>
      </c>
      <c r="F31" s="262">
        <v>24.206600000000002</v>
      </c>
      <c r="G31" s="262">
        <v>35.241999999999997</v>
      </c>
      <c r="H31" s="262">
        <v>39.396900000000002</v>
      </c>
      <c r="I31" s="262">
        <v>61.055</v>
      </c>
      <c r="J31" s="262"/>
      <c r="K31" s="262">
        <v>2000</v>
      </c>
      <c r="L31" s="262">
        <v>2.0230199999999998</v>
      </c>
      <c r="M31" s="516">
        <v>-1.2688E-16</v>
      </c>
      <c r="N31" s="262">
        <v>0.25534000000000001</v>
      </c>
      <c r="O31" s="262">
        <f t="shared" si="0"/>
        <v>12.621723957252032</v>
      </c>
      <c r="Q31">
        <v>1.6275229389330952</v>
      </c>
      <c r="S31" s="518"/>
      <c r="T31" s="518"/>
      <c r="U31" s="518"/>
      <c r="V31" s="518"/>
      <c r="W31" s="518"/>
      <c r="X31" s="518"/>
    </row>
    <row r="32" spans="3:24">
      <c r="C32" s="265">
        <v>30</v>
      </c>
      <c r="D32" s="262">
        <v>2</v>
      </c>
      <c r="E32" s="262">
        <v>2001</v>
      </c>
      <c r="F32" s="262">
        <v>27.522200000000002</v>
      </c>
      <c r="G32" s="262">
        <v>31.408999999999999</v>
      </c>
      <c r="H32" s="262">
        <v>21.164400000000001</v>
      </c>
      <c r="I32" s="262">
        <v>32.996000000000002</v>
      </c>
      <c r="J32" s="262"/>
      <c r="K32" s="262">
        <v>2001</v>
      </c>
      <c r="L32" s="262">
        <v>1.40574</v>
      </c>
      <c r="M32" s="516">
        <v>1.00929E-17</v>
      </c>
      <c r="N32" s="262">
        <v>0.20171</v>
      </c>
      <c r="O32" s="262">
        <f t="shared" si="0"/>
        <v>14.349026135700772</v>
      </c>
      <c r="Q32">
        <v>0.76899288473525151</v>
      </c>
      <c r="S32" s="518"/>
      <c r="T32" s="518"/>
      <c r="U32" s="518"/>
      <c r="V32" s="518"/>
      <c r="W32" s="518"/>
      <c r="X32" s="518"/>
    </row>
    <row r="33" spans="3:35">
      <c r="C33" s="265">
        <v>31</v>
      </c>
      <c r="D33" s="262">
        <v>2</v>
      </c>
      <c r="E33" s="262">
        <v>2002</v>
      </c>
      <c r="F33" s="262">
        <v>36.398699999999998</v>
      </c>
      <c r="G33" s="262">
        <v>40.820999999999998</v>
      </c>
      <c r="H33" s="262">
        <v>43.915599999999998</v>
      </c>
      <c r="I33" s="262">
        <v>66.417000000000002</v>
      </c>
      <c r="J33" s="262"/>
      <c r="K33" s="262">
        <v>2002</v>
      </c>
      <c r="L33" s="262">
        <v>2.3110300000000001</v>
      </c>
      <c r="M33" s="516">
        <v>-1.6652999999999999E-16</v>
      </c>
      <c r="N33" s="262">
        <v>0.26434999999999997</v>
      </c>
      <c r="O33" s="262">
        <f t="shared" si="0"/>
        <v>11.438622605504904</v>
      </c>
      <c r="Q33">
        <v>1.2065161863742739</v>
      </c>
      <c r="S33" s="518"/>
      <c r="T33" s="518"/>
      <c r="U33" s="518"/>
      <c r="V33" s="518"/>
      <c r="W33" s="518"/>
      <c r="X33" s="518"/>
    </row>
    <row r="34" spans="3:35">
      <c r="C34" s="265">
        <v>32</v>
      </c>
      <c r="D34" s="262">
        <v>2</v>
      </c>
      <c r="E34" s="262">
        <v>2003</v>
      </c>
      <c r="F34" s="262">
        <v>39.634</v>
      </c>
      <c r="G34" s="262">
        <v>45.454999999999998</v>
      </c>
      <c r="H34" s="262">
        <v>88.329099999999997</v>
      </c>
      <c r="I34" s="262">
        <v>138.66399999999999</v>
      </c>
      <c r="J34" s="262"/>
      <c r="K34" s="262">
        <v>2003</v>
      </c>
      <c r="L34" s="262">
        <v>3.9736099999999999</v>
      </c>
      <c r="M34" s="516">
        <v>5.35286E-16</v>
      </c>
      <c r="N34" s="262">
        <v>0.31820999999999999</v>
      </c>
      <c r="O34" s="262">
        <f t="shared" si="0"/>
        <v>8.0080833297681444</v>
      </c>
      <c r="Q34">
        <v>2.2286212899293791</v>
      </c>
      <c r="S34" s="518"/>
      <c r="T34" s="518"/>
      <c r="U34" s="518"/>
      <c r="V34" s="518"/>
      <c r="W34" s="518"/>
      <c r="X34" s="518"/>
    </row>
    <row r="35" spans="3:35">
      <c r="C35" s="265">
        <v>33</v>
      </c>
      <c r="D35" s="262">
        <v>2</v>
      </c>
      <c r="E35" s="262">
        <v>2004</v>
      </c>
      <c r="F35" s="262">
        <v>20.040600000000001</v>
      </c>
      <c r="G35" s="262">
        <v>27.984999999999999</v>
      </c>
      <c r="H35" s="262">
        <v>60.795099999999998</v>
      </c>
      <c r="I35" s="262">
        <v>102.00700000000001</v>
      </c>
      <c r="J35" s="262"/>
      <c r="K35" s="262">
        <v>2004</v>
      </c>
      <c r="L35" s="262">
        <v>2.6676199999999999</v>
      </c>
      <c r="M35" s="516">
        <v>3.7668299999999999E-16</v>
      </c>
      <c r="N35" s="262">
        <v>0.20838000000000001</v>
      </c>
      <c r="O35" s="262">
        <f t="shared" si="0"/>
        <v>7.8114574039780784</v>
      </c>
      <c r="Q35">
        <v>3.0349999999999997</v>
      </c>
      <c r="S35" s="518"/>
      <c r="T35" s="518"/>
      <c r="U35" s="518"/>
      <c r="V35" s="518"/>
      <c r="W35" s="518"/>
      <c r="X35" s="518"/>
    </row>
    <row r="36" spans="3:35">
      <c r="C36" s="265">
        <v>34</v>
      </c>
      <c r="D36" s="262">
        <v>2</v>
      </c>
      <c r="E36" s="262">
        <v>2005</v>
      </c>
      <c r="F36" s="262">
        <v>23.916799999999999</v>
      </c>
      <c r="G36" s="262">
        <v>32.878999999999998</v>
      </c>
      <c r="H36" s="262">
        <v>42.779499999999999</v>
      </c>
      <c r="I36" s="262">
        <v>63.877000000000002</v>
      </c>
      <c r="J36" s="262"/>
      <c r="K36" s="262">
        <v>2005</v>
      </c>
      <c r="L36" s="262">
        <v>1.9281299999999999</v>
      </c>
      <c r="M36" s="516">
        <v>6.0665800000000005E-16</v>
      </c>
      <c r="N36" s="262">
        <v>0.26267000000000001</v>
      </c>
      <c r="O36" s="262">
        <f t="shared" si="0"/>
        <v>13.623044089350822</v>
      </c>
      <c r="Q36">
        <v>1.7886837293071496</v>
      </c>
      <c r="S36" s="518"/>
      <c r="T36" s="519"/>
    </row>
    <row r="37" spans="3:35">
      <c r="C37" s="265">
        <v>35</v>
      </c>
      <c r="D37" s="262">
        <v>2</v>
      </c>
      <c r="E37" s="262">
        <v>2006</v>
      </c>
      <c r="F37" s="262">
        <v>34.463500000000003</v>
      </c>
      <c r="G37" s="262">
        <v>35.398000000000003</v>
      </c>
      <c r="H37" s="262">
        <v>40.714799999999997</v>
      </c>
      <c r="I37" s="262">
        <v>65.096999999999994</v>
      </c>
      <c r="J37" s="262"/>
      <c r="K37" s="262">
        <v>2006</v>
      </c>
      <c r="L37" s="262">
        <v>2.1072000000000002</v>
      </c>
      <c r="M37" s="516">
        <v>2.4223000000000001E-17</v>
      </c>
      <c r="N37" s="262">
        <v>0.39704</v>
      </c>
      <c r="O37" s="262">
        <f t="shared" si="0"/>
        <v>18.842065299924069</v>
      </c>
      <c r="Q37">
        <v>1.183139534883721</v>
      </c>
      <c r="S37" s="518"/>
      <c r="T37" s="519"/>
    </row>
    <row r="38" spans="3:35">
      <c r="C38" s="265">
        <v>36</v>
      </c>
      <c r="D38" s="262">
        <v>2</v>
      </c>
      <c r="E38" s="262">
        <v>2007</v>
      </c>
      <c r="F38" s="262">
        <v>38.729999999999997</v>
      </c>
      <c r="G38" s="262">
        <v>42.311</v>
      </c>
      <c r="H38" s="262">
        <v>50.31</v>
      </c>
      <c r="I38" s="262">
        <v>71.117999999999995</v>
      </c>
      <c r="J38" s="262"/>
      <c r="K38" s="262">
        <v>2007</v>
      </c>
      <c r="L38" s="262">
        <v>2.4228800000000001</v>
      </c>
      <c r="M38" s="516">
        <v>-1.7157999999999999E-16</v>
      </c>
      <c r="N38" s="262">
        <v>0.32168999999999998</v>
      </c>
      <c r="O38" s="262">
        <f t="shared" si="0"/>
        <v>13.277174271940828</v>
      </c>
      <c r="Q38">
        <v>1.2997416020671835</v>
      </c>
      <c r="S38" s="518"/>
      <c r="T38" s="519"/>
    </row>
    <row r="39" spans="3:35">
      <c r="C39" s="265">
        <v>37</v>
      </c>
      <c r="D39" s="262">
        <v>2</v>
      </c>
      <c r="E39" s="262">
        <v>2008</v>
      </c>
      <c r="F39" s="262">
        <v>42.282600000000002</v>
      </c>
      <c r="G39" s="262">
        <v>41.264000000000003</v>
      </c>
      <c r="H39" s="262">
        <v>88.324700000000007</v>
      </c>
      <c r="I39" s="262">
        <v>114.148</v>
      </c>
      <c r="J39" s="262"/>
      <c r="K39" s="262">
        <v>2008</v>
      </c>
      <c r="L39" s="262">
        <v>3.95594</v>
      </c>
      <c r="M39" s="516">
        <v>-5.3925000000000004E-16</v>
      </c>
      <c r="N39" s="262">
        <v>0.33492</v>
      </c>
      <c r="O39" s="262">
        <f t="shared" si="0"/>
        <v>8.4662558077220584</v>
      </c>
      <c r="Q39">
        <v>2.0889309366130555</v>
      </c>
      <c r="S39" s="518"/>
      <c r="T39" s="519"/>
    </row>
    <row r="40" spans="3:35">
      <c r="C40" s="265">
        <v>38</v>
      </c>
      <c r="D40" s="262">
        <v>2</v>
      </c>
      <c r="E40" s="262">
        <v>2009</v>
      </c>
      <c r="F40" s="262">
        <v>23.14</v>
      </c>
      <c r="G40" s="262">
        <v>25.007000000000001</v>
      </c>
      <c r="H40" s="262">
        <v>73.034999999999997</v>
      </c>
      <c r="I40" s="262">
        <v>78.495000000000005</v>
      </c>
      <c r="J40" s="262"/>
      <c r="K40" s="262">
        <v>2009</v>
      </c>
      <c r="L40" s="262">
        <v>2.4710399999999999</v>
      </c>
      <c r="M40" s="516">
        <v>-1.3878000000000001E-16</v>
      </c>
      <c r="N40" s="262">
        <v>0.18697</v>
      </c>
      <c r="O40" s="262">
        <f t="shared" si="0"/>
        <v>7.5664497539497537</v>
      </c>
      <c r="Q40">
        <v>3.1562229904926529</v>
      </c>
      <c r="S40" s="518"/>
      <c r="T40" s="519"/>
    </row>
    <row r="41" spans="3:35" ht="13.5" thickBot="1">
      <c r="C41" s="265">
        <v>39</v>
      </c>
      <c r="D41" s="262">
        <v>2</v>
      </c>
      <c r="E41" s="262">
        <v>2010</v>
      </c>
      <c r="F41" s="262">
        <v>13.0205</v>
      </c>
      <c r="G41" s="262">
        <v>18.190000000000001</v>
      </c>
      <c r="H41" s="262">
        <v>31.327000000000002</v>
      </c>
      <c r="I41" s="262">
        <v>47.896999999999998</v>
      </c>
      <c r="J41" s="262"/>
      <c r="K41" s="262">
        <v>2010</v>
      </c>
      <c r="L41" s="262">
        <v>1.23108</v>
      </c>
      <c r="M41" s="516">
        <v>2.3394000000000001E-16</v>
      </c>
      <c r="N41" s="262">
        <v>0.10643</v>
      </c>
      <c r="O41" s="262">
        <f t="shared" si="0"/>
        <v>8.6452545732202619</v>
      </c>
      <c r="Q41">
        <v>2.4055299539170512</v>
      </c>
      <c r="S41" s="518"/>
      <c r="T41" s="519"/>
    </row>
    <row r="42" spans="3:35">
      <c r="C42" s="265">
        <v>40</v>
      </c>
      <c r="D42" s="262">
        <v>2</v>
      </c>
      <c r="E42" s="262">
        <v>2011</v>
      </c>
      <c r="F42" s="262">
        <v>27.515000000000001</v>
      </c>
      <c r="G42" s="262">
        <v>31.466000000000001</v>
      </c>
      <c r="H42" s="262">
        <v>44.692500000000003</v>
      </c>
      <c r="I42" s="262">
        <v>76.409000000000006</v>
      </c>
      <c r="J42" s="262"/>
      <c r="K42" s="262">
        <v>2011</v>
      </c>
      <c r="L42" s="262">
        <v>2.0590799999999998</v>
      </c>
      <c r="M42" s="516">
        <v>3.9650799999999999E-17</v>
      </c>
      <c r="N42" s="262">
        <v>0.36388999999999999</v>
      </c>
      <c r="O42" s="262">
        <f t="shared" si="0"/>
        <v>17.672455659809234</v>
      </c>
      <c r="Q42">
        <v>1.6245001817520897</v>
      </c>
      <c r="S42" s="518"/>
      <c r="T42" s="519"/>
      <c r="AD42" s="263"/>
      <c r="AE42" s="279"/>
      <c r="AF42" s="279"/>
      <c r="AG42" s="279"/>
      <c r="AH42" s="279"/>
      <c r="AI42" s="517"/>
    </row>
    <row r="43" spans="3:35">
      <c r="C43" s="265">
        <v>41</v>
      </c>
      <c r="D43" s="262">
        <v>2</v>
      </c>
      <c r="E43" s="262">
        <v>2012</v>
      </c>
      <c r="F43" s="262">
        <v>27.074999999999999</v>
      </c>
      <c r="G43" s="262">
        <v>31.048999999999999</v>
      </c>
      <c r="H43" s="262">
        <v>61.225000000000001</v>
      </c>
      <c r="I43" s="262">
        <v>78.284999999999997</v>
      </c>
      <c r="J43" s="262"/>
      <c r="K43" s="262">
        <v>2012</v>
      </c>
      <c r="L43" s="262">
        <v>2.7371400000000001</v>
      </c>
      <c r="M43" s="516">
        <v>3.7271799999999999E-16</v>
      </c>
      <c r="N43" s="262">
        <v>0.18024999999999999</v>
      </c>
      <c r="O43" s="262">
        <f t="shared" si="0"/>
        <v>6.5853409032786043</v>
      </c>
      <c r="Q43">
        <v>2.2615441448097524</v>
      </c>
      <c r="S43" s="518"/>
      <c r="T43" s="519"/>
      <c r="AD43" s="265"/>
      <c r="AE43" s="262"/>
      <c r="AF43" s="262"/>
      <c r="AG43" s="262"/>
      <c r="AH43" s="262"/>
      <c r="AI43" s="516"/>
    </row>
    <row r="44" spans="3:35">
      <c r="C44" s="265">
        <v>42</v>
      </c>
      <c r="D44" s="262">
        <v>2</v>
      </c>
      <c r="E44" s="262">
        <v>2013</v>
      </c>
      <c r="F44" s="262">
        <v>23.010200000000001</v>
      </c>
      <c r="G44" s="262">
        <v>27.960999999999999</v>
      </c>
      <c r="H44" s="262">
        <v>39.885399999999997</v>
      </c>
      <c r="I44" s="262">
        <v>56.823999999999998</v>
      </c>
      <c r="J44" s="262"/>
      <c r="K44" s="262">
        <v>2013</v>
      </c>
      <c r="L44" s="262">
        <v>1.93466</v>
      </c>
      <c r="M44" s="516">
        <v>-4.3616E-17</v>
      </c>
      <c r="N44" s="262">
        <v>0.22339000000000001</v>
      </c>
      <c r="O44" s="262">
        <f t="shared" si="0"/>
        <v>11.546731725471142</v>
      </c>
      <c r="Q44">
        <v>1.7331594958713603</v>
      </c>
      <c r="S44" s="518"/>
      <c r="T44" s="519"/>
      <c r="AD44" s="265"/>
      <c r="AE44" s="262"/>
      <c r="AF44" s="262"/>
      <c r="AG44" s="262"/>
      <c r="AH44" s="262"/>
      <c r="AI44" s="516"/>
    </row>
    <row r="45" spans="3:35">
      <c r="C45" s="265">
        <v>43</v>
      </c>
      <c r="D45" s="262">
        <v>2</v>
      </c>
      <c r="E45" s="262">
        <v>2014</v>
      </c>
      <c r="F45" s="262">
        <v>29.798100000000002</v>
      </c>
      <c r="G45" s="262">
        <v>33.695999999999998</v>
      </c>
      <c r="H45" s="262">
        <v>28.236899999999999</v>
      </c>
      <c r="I45" s="262">
        <v>47.642000000000003</v>
      </c>
      <c r="J45" s="262"/>
      <c r="K45" s="262">
        <v>2014</v>
      </c>
      <c r="L45" s="262">
        <v>1.54555</v>
      </c>
      <c r="M45" s="516">
        <v>7.5336600000000003E-17</v>
      </c>
      <c r="N45" s="262">
        <v>0.11783</v>
      </c>
      <c r="O45" s="262">
        <f t="shared" si="0"/>
        <v>7.6238232344472845</v>
      </c>
      <c r="Q45">
        <v>0.94763343403826783</v>
      </c>
      <c r="S45" s="518"/>
      <c r="T45" s="519"/>
      <c r="AD45" s="265"/>
      <c r="AE45" s="262"/>
      <c r="AF45" s="262"/>
      <c r="AG45" s="262"/>
      <c r="AH45" s="262"/>
      <c r="AI45" s="516"/>
    </row>
    <row r="46" spans="3:35">
      <c r="C46" s="265">
        <v>44</v>
      </c>
      <c r="D46" s="262">
        <v>2</v>
      </c>
      <c r="E46" s="262">
        <v>2015</v>
      </c>
      <c r="F46" s="262">
        <v>28.514800000000001</v>
      </c>
      <c r="G46" s="262">
        <v>32.947000000000003</v>
      </c>
      <c r="H46" s="262">
        <v>40.094299999999997</v>
      </c>
      <c r="I46" s="262">
        <v>55.472000000000001</v>
      </c>
      <c r="J46" s="262"/>
      <c r="K46" s="262">
        <v>2015</v>
      </c>
      <c r="L46" s="262">
        <v>2.0437400000000001</v>
      </c>
      <c r="M46" s="516">
        <v>6.3044799999999998E-16</v>
      </c>
      <c r="N46" s="262">
        <v>0.33398</v>
      </c>
      <c r="O46" s="262">
        <f t="shared" si="0"/>
        <v>16.341609010930938</v>
      </c>
      <c r="Q46">
        <v>1.4061732725359521</v>
      </c>
      <c r="S46" s="518"/>
      <c r="T46" s="519"/>
      <c r="AD46" s="265"/>
      <c r="AE46" s="262"/>
      <c r="AF46" s="262"/>
      <c r="AG46" s="262"/>
      <c r="AH46" s="262"/>
      <c r="AI46" s="516"/>
    </row>
    <row r="47" spans="3:35">
      <c r="C47" s="265">
        <v>45</v>
      </c>
      <c r="D47" s="262">
        <v>2</v>
      </c>
      <c r="E47" s="262">
        <v>2016</v>
      </c>
      <c r="F47" s="262">
        <v>28.485099999999999</v>
      </c>
      <c r="G47" s="262">
        <v>29.329000000000001</v>
      </c>
      <c r="H47" s="262">
        <v>78.822900000000004</v>
      </c>
      <c r="I47" s="262">
        <v>107.50700000000001</v>
      </c>
      <c r="J47" s="262"/>
      <c r="K47" s="262">
        <v>2016</v>
      </c>
      <c r="L47" s="262">
        <v>3.3349000000000002</v>
      </c>
      <c r="M47" s="516">
        <v>1.74464E-16</v>
      </c>
      <c r="N47" s="262">
        <v>0.33951999999999999</v>
      </c>
      <c r="O47" s="262">
        <f t="shared" si="0"/>
        <v>10.180815016942036</v>
      </c>
      <c r="Q47">
        <v>2.7675561797752808</v>
      </c>
      <c r="S47" s="518"/>
      <c r="T47" s="519"/>
      <c r="AD47" s="265"/>
      <c r="AE47" s="262"/>
      <c r="AF47" s="262"/>
      <c r="AG47" s="262"/>
      <c r="AH47" s="262"/>
      <c r="AI47" s="516"/>
    </row>
    <row r="48" spans="3:35">
      <c r="C48" s="265">
        <v>46</v>
      </c>
      <c r="D48" s="262">
        <v>2</v>
      </c>
      <c r="E48" s="262">
        <v>2017</v>
      </c>
      <c r="F48" s="262">
        <v>17.812200000000001</v>
      </c>
      <c r="G48" s="262" t="s">
        <v>17</v>
      </c>
      <c r="H48" s="262">
        <v>79.718800000000002</v>
      </c>
      <c r="I48" s="262" t="s">
        <v>17</v>
      </c>
      <c r="J48" s="262"/>
      <c r="K48" s="262">
        <v>2017</v>
      </c>
      <c r="L48" s="262">
        <v>3.0056099999999999</v>
      </c>
      <c r="M48" s="516">
        <v>-1.9825E-17</v>
      </c>
      <c r="N48" s="262">
        <v>0.32591999999999999</v>
      </c>
      <c r="O48" s="262">
        <f t="shared" si="0"/>
        <v>10.843722239412298</v>
      </c>
      <c r="Q48">
        <v>4.4755755193711391</v>
      </c>
      <c r="S48" s="518"/>
      <c r="T48" s="519"/>
      <c r="AD48" s="265"/>
      <c r="AE48" s="262"/>
      <c r="AF48" s="262"/>
      <c r="AG48" s="262"/>
      <c r="AH48" s="262"/>
      <c r="AI48" s="516"/>
    </row>
    <row r="49" spans="3:35">
      <c r="C49" s="265">
        <v>47</v>
      </c>
      <c r="D49" s="262">
        <v>2</v>
      </c>
      <c r="E49" s="262">
        <v>2018</v>
      </c>
      <c r="F49" s="262">
        <v>25.171500000000002</v>
      </c>
      <c r="G49" s="262" t="s">
        <v>17</v>
      </c>
      <c r="H49" s="262">
        <v>30.976900000000001</v>
      </c>
      <c r="I49" s="262" t="s">
        <v>17</v>
      </c>
      <c r="J49" s="262"/>
      <c r="K49" s="262">
        <v>2018</v>
      </c>
      <c r="L49" s="262">
        <v>1.6413500000000001</v>
      </c>
      <c r="M49" s="516">
        <v>-1.9825E-17</v>
      </c>
      <c r="N49" s="262">
        <v>0.19805</v>
      </c>
      <c r="O49" s="262">
        <f t="shared" si="0"/>
        <v>12.066286897980321</v>
      </c>
      <c r="Q49">
        <v>1.2304330552244735</v>
      </c>
      <c r="S49" s="518"/>
      <c r="T49" s="519"/>
      <c r="AD49" s="265"/>
      <c r="AE49" s="262"/>
      <c r="AF49" s="262"/>
      <c r="AG49" s="262"/>
      <c r="AH49" s="262"/>
      <c r="AI49" s="516"/>
    </row>
    <row r="50" spans="3:35">
      <c r="C50" s="265"/>
      <c r="D50" s="262"/>
      <c r="E50" s="262"/>
      <c r="H50" s="262"/>
      <c r="I50" s="262"/>
      <c r="J50" s="262"/>
      <c r="K50" s="262">
        <v>2019</v>
      </c>
      <c r="L50" s="262"/>
      <c r="M50" s="262"/>
      <c r="N50" s="262"/>
      <c r="O50" s="262"/>
      <c r="Q50">
        <v>2.4106296547054842</v>
      </c>
      <c r="AD50" s="265"/>
      <c r="AE50" s="262"/>
      <c r="AF50" s="262"/>
      <c r="AG50" s="262"/>
      <c r="AH50" s="262"/>
      <c r="AI50" s="516"/>
    </row>
    <row r="51" spans="3:35">
      <c r="C51" s="265"/>
      <c r="D51" s="262"/>
      <c r="E51" s="262"/>
      <c r="H51" s="262"/>
      <c r="I51" s="262"/>
      <c r="J51" s="262"/>
      <c r="K51" s="262"/>
      <c r="L51" s="262"/>
      <c r="M51" s="262"/>
      <c r="N51" s="262"/>
      <c r="O51" s="262"/>
      <c r="AD51" s="265"/>
      <c r="AE51" s="262"/>
      <c r="AF51" s="262"/>
      <c r="AG51" s="262"/>
      <c r="AH51" s="262"/>
      <c r="AI51" s="516"/>
    </row>
    <row r="52" spans="3:35">
      <c r="C52" s="265"/>
      <c r="D52" s="262"/>
      <c r="E52" s="262"/>
      <c r="H52" s="262"/>
      <c r="I52" s="262"/>
      <c r="J52" s="262"/>
      <c r="K52" s="262"/>
      <c r="L52" s="262"/>
      <c r="M52" s="262"/>
      <c r="N52" s="262"/>
      <c r="O52" s="262"/>
      <c r="AD52" s="265"/>
      <c r="AE52" s="262"/>
      <c r="AF52" s="262"/>
      <c r="AG52" s="262"/>
      <c r="AH52" s="262"/>
      <c r="AI52" s="516"/>
    </row>
    <row r="53" spans="3:35">
      <c r="C53" s="265"/>
      <c r="D53" s="262"/>
      <c r="E53" s="262"/>
      <c r="H53" s="262"/>
      <c r="I53" s="262"/>
      <c r="J53" s="262"/>
      <c r="K53" s="262"/>
      <c r="L53" s="262"/>
      <c r="M53" s="262"/>
      <c r="N53" s="262"/>
      <c r="O53" s="262"/>
      <c r="AD53" s="265"/>
      <c r="AE53" s="262"/>
      <c r="AF53" s="262"/>
      <c r="AG53" s="262"/>
      <c r="AH53" s="262"/>
      <c r="AI53" s="516"/>
    </row>
    <row r="54" spans="3:35">
      <c r="C54" s="265"/>
      <c r="D54" s="262"/>
      <c r="E54" s="262"/>
      <c r="H54" s="262"/>
      <c r="I54" s="262"/>
      <c r="J54" s="262"/>
      <c r="K54" s="262"/>
      <c r="L54" s="262"/>
      <c r="M54" s="262"/>
      <c r="N54" s="262"/>
      <c r="O54" s="262"/>
      <c r="AD54" s="265"/>
      <c r="AE54" s="262"/>
      <c r="AF54" s="262"/>
      <c r="AG54" s="262"/>
      <c r="AH54" s="262"/>
      <c r="AI54" s="516"/>
    </row>
    <row r="55" spans="3:35">
      <c r="C55" s="265"/>
      <c r="D55" s="262"/>
      <c r="E55" s="262"/>
      <c r="H55" s="262"/>
      <c r="I55" s="262"/>
      <c r="J55" s="262"/>
      <c r="K55" s="262"/>
      <c r="L55" s="262"/>
      <c r="M55" s="262"/>
      <c r="N55" s="262"/>
      <c r="O55" s="262"/>
      <c r="AD55" s="265"/>
      <c r="AE55" s="262"/>
      <c r="AF55" s="262"/>
      <c r="AG55" s="262"/>
      <c r="AH55" s="262"/>
      <c r="AI55" s="516"/>
    </row>
    <row r="56" spans="3:35">
      <c r="C56" s="265"/>
      <c r="D56" s="262"/>
      <c r="E56" s="262"/>
      <c r="H56" s="262"/>
      <c r="I56" s="262"/>
      <c r="J56" s="262"/>
      <c r="K56" s="262"/>
      <c r="L56" s="262"/>
      <c r="M56" s="262"/>
      <c r="N56" s="262"/>
      <c r="O56" s="262"/>
      <c r="AD56" s="265"/>
      <c r="AE56" s="262"/>
      <c r="AF56" s="262"/>
      <c r="AG56" s="262"/>
      <c r="AH56" s="262"/>
      <c r="AI56" s="516"/>
    </row>
    <row r="57" spans="3:35">
      <c r="C57" s="265"/>
      <c r="D57" s="262"/>
      <c r="E57" s="262"/>
      <c r="H57" s="262"/>
      <c r="I57" s="262"/>
      <c r="J57" s="262"/>
      <c r="K57" s="262"/>
      <c r="L57" s="262"/>
      <c r="M57" s="262"/>
      <c r="N57" s="262"/>
      <c r="O57" s="262"/>
      <c r="AD57" s="265"/>
      <c r="AE57" s="262"/>
      <c r="AF57" s="262"/>
      <c r="AG57" s="262"/>
      <c r="AH57" s="262"/>
      <c r="AI57" s="516"/>
    </row>
    <row r="58" spans="3:35">
      <c r="C58" s="265"/>
      <c r="D58" s="262"/>
      <c r="E58" s="262"/>
      <c r="H58" s="262"/>
      <c r="I58" s="262"/>
      <c r="J58" s="262"/>
      <c r="K58" s="262"/>
      <c r="L58" s="262"/>
      <c r="M58" s="262"/>
      <c r="N58" s="262"/>
      <c r="O58" s="262"/>
      <c r="AD58" s="265"/>
      <c r="AE58" s="262"/>
      <c r="AF58" s="262"/>
      <c r="AG58" s="262"/>
      <c r="AH58" s="262"/>
      <c r="AI58" s="516"/>
    </row>
    <row r="59" spans="3:35">
      <c r="C59" s="265"/>
      <c r="D59" s="262"/>
      <c r="E59" s="262"/>
      <c r="H59" s="262"/>
      <c r="I59" s="262"/>
      <c r="J59" s="262"/>
      <c r="K59" s="262"/>
      <c r="L59" s="262"/>
      <c r="M59" s="262"/>
      <c r="N59" s="262"/>
      <c r="O59" s="262"/>
      <c r="AD59" s="265"/>
      <c r="AE59" s="262"/>
      <c r="AF59" s="262"/>
      <c r="AG59" s="262"/>
      <c r="AH59" s="262"/>
      <c r="AI59" s="516"/>
    </row>
    <row r="60" spans="3:35">
      <c r="C60" s="265"/>
      <c r="D60" s="262"/>
      <c r="E60" s="262"/>
      <c r="H60" s="262"/>
      <c r="I60" s="262"/>
      <c r="J60" s="262"/>
      <c r="K60" s="262"/>
      <c r="L60" s="262"/>
      <c r="M60" s="262"/>
      <c r="N60" s="262"/>
      <c r="O60" s="262"/>
      <c r="AD60" s="265"/>
      <c r="AE60" s="262"/>
      <c r="AF60" s="262"/>
      <c r="AG60" s="262"/>
      <c r="AH60" s="262"/>
      <c r="AI60" s="516"/>
    </row>
    <row r="61" spans="3:35">
      <c r="C61" s="265"/>
      <c r="D61" s="262"/>
      <c r="E61" s="262"/>
      <c r="H61" s="262"/>
      <c r="I61" s="262"/>
      <c r="J61" s="262"/>
      <c r="K61" s="262"/>
      <c r="L61" s="262"/>
      <c r="M61" s="262"/>
      <c r="N61" s="262"/>
      <c r="O61" s="262"/>
      <c r="AD61" s="265"/>
      <c r="AE61" s="262"/>
      <c r="AF61" s="262"/>
      <c r="AG61" s="262"/>
      <c r="AH61" s="262"/>
      <c r="AI61" s="516"/>
    </row>
    <row r="62" spans="3:35">
      <c r="C62" s="265"/>
      <c r="D62" s="262"/>
      <c r="E62" s="262"/>
      <c r="H62" s="262"/>
      <c r="I62" s="262"/>
      <c r="J62" s="262"/>
      <c r="K62" s="262"/>
      <c r="L62" s="262"/>
      <c r="M62" s="262"/>
      <c r="N62" s="262"/>
      <c r="O62" s="262"/>
      <c r="AD62" s="265"/>
      <c r="AE62" s="262"/>
      <c r="AF62" s="262"/>
      <c r="AG62" s="262"/>
      <c r="AH62" s="262"/>
      <c r="AI62" s="516"/>
    </row>
    <row r="63" spans="3:35">
      <c r="C63" s="265"/>
      <c r="D63" s="262"/>
      <c r="E63" s="262"/>
      <c r="H63" s="262"/>
      <c r="I63" s="262"/>
      <c r="J63" s="262"/>
      <c r="K63" s="262"/>
      <c r="L63" s="262"/>
      <c r="M63" s="262"/>
      <c r="N63" s="262"/>
      <c r="O63" s="262"/>
      <c r="AD63" s="265"/>
      <c r="AE63" s="262"/>
      <c r="AF63" s="262"/>
      <c r="AG63" s="262"/>
      <c r="AH63" s="262"/>
      <c r="AI63" s="516"/>
    </row>
    <row r="64" spans="3:35">
      <c r="C64" s="265"/>
      <c r="D64" s="262"/>
      <c r="E64" s="262"/>
      <c r="H64" s="262"/>
      <c r="I64" s="262"/>
      <c r="J64" s="262"/>
      <c r="K64" s="262"/>
      <c r="L64" s="262"/>
      <c r="M64" s="262"/>
      <c r="N64" s="262"/>
      <c r="O64" s="262"/>
      <c r="AD64" s="265"/>
      <c r="AE64" s="262"/>
      <c r="AF64" s="262"/>
      <c r="AG64" s="262"/>
      <c r="AH64" s="262"/>
      <c r="AI64" s="516"/>
    </row>
    <row r="65" spans="3:35">
      <c r="C65" s="265"/>
      <c r="D65" s="262"/>
      <c r="E65" s="262"/>
      <c r="H65" s="262"/>
      <c r="I65" s="262"/>
      <c r="J65" s="262"/>
      <c r="K65" s="262"/>
      <c r="L65" s="262"/>
      <c r="M65" s="262"/>
      <c r="N65" s="262"/>
      <c r="O65" s="262"/>
      <c r="AD65" s="265"/>
      <c r="AE65" s="262"/>
      <c r="AF65" s="262"/>
      <c r="AG65" s="262"/>
      <c r="AH65" s="262"/>
      <c r="AI65" s="516"/>
    </row>
    <row r="66" spans="3:35">
      <c r="C66" s="265"/>
      <c r="D66" s="262"/>
      <c r="E66" s="262"/>
      <c r="H66" s="262"/>
      <c r="I66" s="262"/>
      <c r="J66" s="262"/>
      <c r="K66" s="262"/>
      <c r="L66" s="262"/>
      <c r="M66" s="262"/>
      <c r="N66" s="262"/>
      <c r="O66" s="262"/>
      <c r="AD66" s="265"/>
      <c r="AE66" s="262"/>
      <c r="AF66" s="262"/>
      <c r="AG66" s="262"/>
      <c r="AH66" s="262"/>
      <c r="AI66" s="516"/>
    </row>
    <row r="67" spans="3:35">
      <c r="C67" s="265"/>
      <c r="D67" s="262"/>
      <c r="E67" s="262"/>
      <c r="H67" s="262"/>
      <c r="I67" s="262"/>
      <c r="J67" s="262"/>
      <c r="K67" s="262"/>
      <c r="L67" s="262"/>
      <c r="M67" s="262"/>
      <c r="N67" s="262"/>
      <c r="O67" s="262"/>
      <c r="AD67" s="265"/>
      <c r="AE67" s="262"/>
      <c r="AF67" s="262"/>
      <c r="AG67" s="262"/>
      <c r="AH67" s="262"/>
      <c r="AI67" s="516"/>
    </row>
    <row r="68" spans="3:35">
      <c r="C68" s="265"/>
      <c r="D68" s="262"/>
      <c r="E68" s="262"/>
      <c r="H68" s="262"/>
      <c r="I68" s="262"/>
      <c r="J68" s="262"/>
      <c r="K68" s="262"/>
      <c r="L68" s="262"/>
      <c r="M68" s="262"/>
      <c r="N68" s="262"/>
      <c r="O68" s="262"/>
      <c r="AD68" s="265"/>
      <c r="AE68" s="262"/>
      <c r="AF68" s="262"/>
      <c r="AG68" s="262"/>
      <c r="AH68" s="262"/>
      <c r="AI68" s="516"/>
    </row>
    <row r="69" spans="3:35">
      <c r="C69" s="265"/>
      <c r="D69" s="262"/>
      <c r="E69" s="262"/>
      <c r="H69" s="262"/>
      <c r="I69" s="262"/>
      <c r="J69" s="262"/>
      <c r="K69" s="262"/>
      <c r="L69" s="262"/>
      <c r="M69" s="262"/>
      <c r="N69" s="262"/>
      <c r="O69" s="262"/>
      <c r="AD69" s="265"/>
      <c r="AE69" s="262"/>
      <c r="AF69" s="262"/>
      <c r="AG69" s="262"/>
      <c r="AH69" s="262"/>
      <c r="AI69" s="516"/>
    </row>
    <row r="70" spans="3:35">
      <c r="C70" s="265"/>
      <c r="D70" s="262"/>
      <c r="E70" s="262"/>
      <c r="H70" s="262"/>
      <c r="I70" s="262"/>
      <c r="J70" s="262"/>
      <c r="K70" s="262"/>
      <c r="L70" s="262"/>
      <c r="M70" s="262"/>
      <c r="N70" s="262"/>
      <c r="O70" s="262"/>
      <c r="AD70" s="265"/>
      <c r="AE70" s="262"/>
      <c r="AF70" s="262"/>
      <c r="AG70" s="262"/>
      <c r="AH70" s="262"/>
      <c r="AI70" s="516"/>
    </row>
    <row r="71" spans="3:35">
      <c r="C71" s="265"/>
      <c r="D71" s="262"/>
      <c r="E71" s="262"/>
      <c r="H71" s="262"/>
      <c r="I71" s="262"/>
      <c r="J71" s="262"/>
      <c r="K71" s="262"/>
      <c r="L71" s="262"/>
      <c r="M71" s="262"/>
      <c r="N71" s="262"/>
      <c r="O71" s="262"/>
      <c r="AD71" s="265"/>
      <c r="AE71" s="262"/>
      <c r="AF71" s="262"/>
      <c r="AG71" s="262"/>
      <c r="AH71" s="262"/>
      <c r="AI71" s="516"/>
    </row>
    <row r="72" spans="3:35">
      <c r="C72" s="265"/>
      <c r="D72" s="262"/>
      <c r="E72" s="262"/>
      <c r="H72" s="262"/>
      <c r="I72" s="262"/>
      <c r="J72" s="262"/>
      <c r="K72" s="262"/>
      <c r="L72" s="262"/>
      <c r="M72" s="262"/>
      <c r="N72" s="262"/>
      <c r="O72" s="262"/>
      <c r="AD72" s="265"/>
      <c r="AE72" s="262"/>
      <c r="AF72" s="262"/>
      <c r="AG72" s="262"/>
      <c r="AH72" s="262"/>
      <c r="AI72" s="516"/>
    </row>
    <row r="73" spans="3:35">
      <c r="C73" s="265"/>
      <c r="D73" s="262"/>
      <c r="E73" s="262"/>
      <c r="H73" s="262"/>
      <c r="I73" s="262"/>
      <c r="J73" s="262"/>
      <c r="K73" s="262"/>
      <c r="L73" s="262"/>
      <c r="M73" s="262"/>
      <c r="N73" s="262"/>
      <c r="O73" s="262"/>
      <c r="AD73" s="265"/>
      <c r="AE73" s="262"/>
      <c r="AF73" s="262"/>
      <c r="AG73" s="262"/>
      <c r="AH73" s="262"/>
      <c r="AI73" s="516"/>
    </row>
    <row r="74" spans="3:35">
      <c r="C74" s="265"/>
      <c r="D74" s="262"/>
      <c r="E74" s="262"/>
      <c r="H74" s="262"/>
      <c r="I74" s="262"/>
      <c r="J74" s="262"/>
      <c r="K74" s="262"/>
      <c r="L74" s="262"/>
      <c r="M74" s="262"/>
      <c r="N74" s="262"/>
      <c r="O74" s="262"/>
      <c r="AD74" s="265"/>
      <c r="AE74" s="262"/>
      <c r="AF74" s="262"/>
      <c r="AG74" s="262"/>
      <c r="AH74" s="262"/>
      <c r="AI74" s="516"/>
    </row>
    <row r="75" spans="3:35">
      <c r="C75" s="265"/>
      <c r="D75" s="262"/>
      <c r="E75" s="262"/>
      <c r="H75" s="262"/>
      <c r="I75" s="262"/>
      <c r="J75" s="262"/>
      <c r="K75" s="262"/>
      <c r="L75" s="262"/>
      <c r="M75" s="262"/>
      <c r="N75" s="262"/>
      <c r="O75" s="262"/>
      <c r="AD75" s="265"/>
      <c r="AE75" s="262"/>
      <c r="AF75" s="262"/>
      <c r="AG75" s="262"/>
      <c r="AH75" s="262"/>
      <c r="AI75" s="516"/>
    </row>
    <row r="76" spans="3:35">
      <c r="C76" s="265"/>
      <c r="D76" s="262"/>
      <c r="E76" s="262"/>
      <c r="H76" s="262"/>
      <c r="I76" s="262"/>
      <c r="J76" s="262"/>
      <c r="K76" s="262"/>
      <c r="L76" s="262"/>
      <c r="M76" s="262"/>
      <c r="N76" s="262"/>
      <c r="O76" s="262"/>
      <c r="AD76" s="265"/>
      <c r="AE76" s="262"/>
      <c r="AF76" s="262"/>
      <c r="AG76" s="262"/>
      <c r="AH76" s="262"/>
      <c r="AI76" s="516"/>
    </row>
    <row r="77" spans="3:35">
      <c r="C77" s="265"/>
      <c r="D77" s="262"/>
      <c r="E77" s="262"/>
      <c r="H77" s="262"/>
      <c r="I77" s="262"/>
      <c r="J77" s="262"/>
      <c r="K77" s="262"/>
      <c r="L77" s="262"/>
      <c r="M77" s="262"/>
      <c r="N77" s="262"/>
      <c r="O77" s="262"/>
      <c r="AD77" s="265"/>
      <c r="AE77" s="262"/>
      <c r="AF77" s="262"/>
      <c r="AG77" s="262"/>
      <c r="AH77" s="262"/>
      <c r="AI77" s="516"/>
    </row>
    <row r="78" spans="3:35">
      <c r="C78" s="265"/>
      <c r="D78" s="262"/>
      <c r="E78" s="262"/>
      <c r="H78" s="262"/>
      <c r="I78" s="262"/>
      <c r="J78" s="262"/>
      <c r="K78" s="262"/>
      <c r="L78" s="262"/>
      <c r="M78" s="262"/>
      <c r="N78" s="262"/>
      <c r="O78" s="262"/>
      <c r="AD78" s="265"/>
      <c r="AE78" s="262"/>
      <c r="AF78" s="262"/>
      <c r="AG78" s="262"/>
      <c r="AH78" s="262"/>
      <c r="AI78" s="516"/>
    </row>
    <row r="79" spans="3:35">
      <c r="C79" s="265"/>
      <c r="D79" s="262"/>
      <c r="E79" s="262"/>
      <c r="H79" s="262"/>
      <c r="I79" s="262"/>
      <c r="J79" s="262"/>
      <c r="K79" s="262"/>
      <c r="L79" s="262"/>
      <c r="M79" s="262"/>
      <c r="N79" s="262"/>
      <c r="O79" s="262"/>
      <c r="AD79" s="265"/>
      <c r="AE79" s="262"/>
      <c r="AF79" s="262"/>
      <c r="AG79" s="262"/>
      <c r="AH79" s="262"/>
      <c r="AI79" s="516"/>
    </row>
    <row r="80" spans="3:35">
      <c r="C80" s="265"/>
      <c r="D80" s="262"/>
      <c r="E80" s="262"/>
      <c r="H80" s="262"/>
      <c r="I80" s="262"/>
      <c r="J80" s="262"/>
      <c r="K80" s="262"/>
      <c r="L80" s="262"/>
      <c r="M80" s="262"/>
      <c r="N80" s="262"/>
      <c r="O80" s="262"/>
      <c r="AD80" s="265"/>
      <c r="AE80" s="262"/>
      <c r="AF80" s="262"/>
      <c r="AG80" s="262"/>
      <c r="AH80" s="262"/>
      <c r="AI80" s="516"/>
    </row>
    <row r="81" spans="3:35">
      <c r="C81" s="265"/>
      <c r="D81" s="262"/>
      <c r="E81" s="262"/>
      <c r="H81" s="262"/>
      <c r="I81" s="262"/>
      <c r="J81" s="262"/>
      <c r="K81" s="262"/>
      <c r="L81" s="262"/>
      <c r="M81" s="262"/>
      <c r="N81" s="262"/>
      <c r="O81" s="262"/>
      <c r="AD81" s="265"/>
      <c r="AE81" s="262"/>
      <c r="AF81" s="262"/>
      <c r="AG81" s="262"/>
      <c r="AH81" s="262"/>
      <c r="AI81" s="516"/>
    </row>
    <row r="82" spans="3:35">
      <c r="C82" s="265"/>
      <c r="D82" s="262"/>
      <c r="E82" s="262"/>
      <c r="H82" s="262"/>
      <c r="I82" s="262"/>
      <c r="J82" s="262"/>
      <c r="K82" s="262"/>
      <c r="L82" s="262"/>
      <c r="M82" s="262"/>
      <c r="N82" s="262"/>
      <c r="O82" s="262"/>
      <c r="AD82" s="265"/>
      <c r="AE82" s="262"/>
      <c r="AF82" s="262"/>
      <c r="AG82" s="262"/>
      <c r="AH82" s="262"/>
      <c r="AI82" s="516"/>
    </row>
    <row r="83" spans="3:35">
      <c r="C83" s="265"/>
      <c r="D83" s="262"/>
      <c r="E83" s="262"/>
      <c r="H83" s="262"/>
      <c r="I83" s="262"/>
      <c r="J83" s="262"/>
      <c r="K83" s="262"/>
      <c r="L83" s="262"/>
      <c r="M83" s="262"/>
      <c r="N83" s="262"/>
      <c r="O83" s="262"/>
      <c r="AD83" s="265"/>
      <c r="AE83" s="262"/>
      <c r="AF83" s="262"/>
      <c r="AG83" s="262"/>
      <c r="AH83" s="262"/>
      <c r="AI83" s="516"/>
    </row>
    <row r="84" spans="3:35">
      <c r="C84" s="265"/>
      <c r="D84" s="262"/>
      <c r="E84" s="262"/>
      <c r="H84" s="262"/>
      <c r="I84" s="262"/>
      <c r="J84" s="262"/>
      <c r="K84" s="262"/>
      <c r="L84" s="262"/>
      <c r="M84" s="262"/>
      <c r="N84" s="262"/>
      <c r="O84" s="262"/>
      <c r="AD84" s="265"/>
      <c r="AE84" s="262"/>
      <c r="AF84" s="262"/>
      <c r="AG84" s="262"/>
      <c r="AH84" s="262"/>
      <c r="AI84" s="516"/>
    </row>
    <row r="85" spans="3:35">
      <c r="C85" s="265"/>
      <c r="D85" s="262"/>
      <c r="E85" s="262"/>
      <c r="H85" s="262"/>
      <c r="I85" s="262"/>
      <c r="J85" s="262"/>
      <c r="K85" s="262"/>
      <c r="L85" s="262"/>
      <c r="M85" s="262"/>
      <c r="N85" s="262"/>
      <c r="O85" s="262"/>
      <c r="AD85" s="265"/>
      <c r="AE85" s="262"/>
      <c r="AF85" s="262"/>
      <c r="AG85" s="262"/>
      <c r="AH85" s="262"/>
      <c r="AI85" s="516"/>
    </row>
    <row r="86" spans="3:35">
      <c r="C86" s="265"/>
      <c r="D86" s="262"/>
      <c r="E86" s="262"/>
      <c r="H86" s="262"/>
      <c r="I86" s="262"/>
      <c r="J86" s="262"/>
      <c r="K86" s="262"/>
      <c r="L86" s="262"/>
      <c r="M86" s="262"/>
      <c r="N86" s="262"/>
      <c r="O86" s="262"/>
      <c r="AD86" s="265"/>
      <c r="AE86" s="262"/>
      <c r="AF86" s="262"/>
      <c r="AG86" s="262"/>
      <c r="AH86" s="262"/>
      <c r="AI86" s="516"/>
    </row>
    <row r="87" spans="3:35">
      <c r="C87" s="265"/>
      <c r="D87" s="262"/>
      <c r="E87" s="262"/>
      <c r="H87" s="262"/>
      <c r="I87" s="262"/>
      <c r="J87" s="262"/>
      <c r="K87" s="262"/>
      <c r="L87" s="262"/>
      <c r="M87" s="262"/>
      <c r="N87" s="262"/>
      <c r="O87" s="262"/>
      <c r="AD87" s="265"/>
      <c r="AE87" s="262"/>
      <c r="AF87" s="262"/>
      <c r="AG87" s="262"/>
      <c r="AH87" s="262"/>
      <c r="AI87" s="516"/>
    </row>
    <row r="88" spans="3:35">
      <c r="C88" s="265"/>
      <c r="D88" s="262"/>
      <c r="E88" s="262"/>
      <c r="H88" s="262"/>
      <c r="I88" s="262"/>
      <c r="J88" s="262"/>
      <c r="K88" s="262"/>
      <c r="L88" s="262"/>
      <c r="M88" s="262"/>
      <c r="N88" s="262"/>
      <c r="O88" s="262"/>
      <c r="AD88" s="265"/>
      <c r="AE88" s="262"/>
      <c r="AF88" s="262"/>
      <c r="AG88" s="262"/>
      <c r="AH88" s="262"/>
      <c r="AI88" s="516"/>
    </row>
    <row r="89" spans="3:35">
      <c r="C89" s="265"/>
      <c r="D89" s="262"/>
      <c r="E89" s="262"/>
      <c r="H89" s="262"/>
      <c r="I89" s="262"/>
      <c r="J89" s="262"/>
      <c r="K89" s="262"/>
      <c r="L89" s="262"/>
      <c r="M89" s="262"/>
      <c r="N89" s="262"/>
      <c r="O89" s="262"/>
    </row>
    <row r="90" spans="3:35">
      <c r="C90" s="265"/>
      <c r="D90" s="262"/>
      <c r="E90" s="262"/>
      <c r="H90" s="262"/>
      <c r="I90" s="262"/>
      <c r="J90" s="262"/>
      <c r="K90" s="262"/>
      <c r="L90" s="262"/>
      <c r="M90" s="262"/>
      <c r="N90" s="262"/>
      <c r="O90" s="262"/>
    </row>
    <row r="91" spans="3:35">
      <c r="C91" s="265"/>
      <c r="D91" s="262"/>
      <c r="E91" s="262"/>
      <c r="H91" s="262"/>
      <c r="I91" s="262"/>
      <c r="J91" s="262"/>
      <c r="K91" s="262"/>
      <c r="L91" s="262"/>
      <c r="M91" s="262"/>
      <c r="N91" s="262"/>
      <c r="O91" s="262"/>
    </row>
    <row r="92" spans="3:35">
      <c r="C92" s="265"/>
      <c r="D92" s="262"/>
      <c r="E92" s="262"/>
      <c r="H92" s="262"/>
      <c r="I92" s="262"/>
      <c r="J92" s="262"/>
      <c r="K92" s="262"/>
      <c r="L92" s="262"/>
      <c r="M92" s="262"/>
      <c r="N92" s="262"/>
      <c r="O92" s="262"/>
    </row>
    <row r="93" spans="3:35">
      <c r="C93" s="265"/>
      <c r="D93" s="262"/>
      <c r="E93" s="262"/>
      <c r="H93" s="262"/>
      <c r="I93" s="262"/>
      <c r="J93" s="262"/>
      <c r="K93" s="262"/>
      <c r="L93" s="262"/>
      <c r="M93" s="262"/>
      <c r="N93" s="262"/>
      <c r="O93" s="262"/>
    </row>
    <row r="94" spans="3:35">
      <c r="C94" s="265"/>
      <c r="D94" s="262"/>
      <c r="E94" s="262"/>
      <c r="H94" s="262"/>
      <c r="I94" s="262"/>
      <c r="J94" s="262"/>
      <c r="K94" s="262"/>
      <c r="L94" s="262"/>
      <c r="M94" s="262"/>
      <c r="N94" s="262"/>
      <c r="O94" s="262"/>
    </row>
    <row r="95" spans="3:35">
      <c r="C95" s="265"/>
      <c r="D95" s="262"/>
      <c r="E95" s="262"/>
      <c r="H95" s="262"/>
      <c r="I95" s="262"/>
      <c r="J95" s="262"/>
      <c r="K95" s="262"/>
      <c r="L95" s="262"/>
      <c r="M95" s="262"/>
      <c r="N95" s="262"/>
      <c r="O95" s="262"/>
    </row>
    <row r="96" spans="3:35">
      <c r="C96" s="265"/>
      <c r="D96" s="262"/>
      <c r="E96" s="262"/>
      <c r="H96" s="262"/>
      <c r="I96" s="262"/>
      <c r="J96" s="262"/>
      <c r="K96" s="262"/>
      <c r="L96" s="262"/>
      <c r="M96" s="262"/>
      <c r="N96" s="262"/>
      <c r="O96" s="262"/>
    </row>
    <row r="97" spans="3:15">
      <c r="C97" s="265"/>
      <c r="D97" s="262"/>
      <c r="E97" s="493"/>
      <c r="F97" s="262"/>
      <c r="G97" s="262"/>
      <c r="H97" s="262"/>
      <c r="I97" s="262"/>
      <c r="J97" s="262"/>
      <c r="K97" s="262"/>
      <c r="L97" s="262"/>
      <c r="M97" s="262"/>
      <c r="N97" s="262"/>
      <c r="O97" s="262"/>
    </row>
    <row r="98" spans="3:15">
      <c r="C98" s="265"/>
      <c r="D98" s="262"/>
      <c r="E98" s="493"/>
      <c r="F98" s="262"/>
      <c r="G98" s="262"/>
      <c r="H98" s="262"/>
      <c r="I98" s="262"/>
      <c r="J98" s="262"/>
      <c r="K98" s="262"/>
      <c r="L98" s="262"/>
      <c r="M98" s="262"/>
      <c r="N98" s="262"/>
      <c r="O98" s="262"/>
    </row>
    <row r="99" spans="3:15">
      <c r="C99" s="265"/>
      <c r="D99" s="262"/>
      <c r="E99" s="493"/>
      <c r="F99" s="262"/>
      <c r="G99" s="262"/>
      <c r="H99" s="262"/>
      <c r="I99" s="262"/>
      <c r="J99" s="262"/>
      <c r="K99" s="262"/>
      <c r="L99" s="262"/>
      <c r="M99" s="262"/>
      <c r="N99" s="262"/>
      <c r="O99" s="262"/>
    </row>
    <row r="100" spans="3:15">
      <c r="C100" s="265"/>
      <c r="D100" s="262"/>
      <c r="E100" s="493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</row>
    <row r="101" spans="3:15">
      <c r="C101" s="265"/>
      <c r="D101" s="262"/>
      <c r="E101" s="493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</row>
    <row r="102" spans="3:15">
      <c r="C102" s="265"/>
      <c r="D102" s="262"/>
      <c r="E102" s="493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</row>
    <row r="103" spans="3:15">
      <c r="C103" s="265"/>
      <c r="D103" s="262"/>
      <c r="E103" s="493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</row>
    <row r="104" spans="3:15">
      <c r="C104" s="265"/>
      <c r="D104" s="262"/>
      <c r="E104" s="493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</row>
    <row r="105" spans="3:15">
      <c r="C105" s="265"/>
      <c r="D105" s="262"/>
      <c r="E105" s="493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</row>
    <row r="106" spans="3:15">
      <c r="C106" s="265"/>
      <c r="D106" s="262"/>
      <c r="E106" s="493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</row>
    <row r="107" spans="3:15">
      <c r="C107" s="265"/>
      <c r="D107" s="262"/>
      <c r="E107" s="493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</row>
    <row r="108" spans="3:15">
      <c r="C108" s="265"/>
      <c r="D108" s="262"/>
      <c r="E108" s="493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</row>
    <row r="109" spans="3:15">
      <c r="C109" s="265"/>
      <c r="D109" s="262"/>
      <c r="E109" s="493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</row>
    <row r="110" spans="3:15">
      <c r="C110" s="265"/>
      <c r="D110" s="262"/>
      <c r="E110" s="493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</row>
    <row r="111" spans="3:15">
      <c r="C111" s="265"/>
      <c r="D111" s="262"/>
      <c r="E111" s="493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</row>
    <row r="112" spans="3:15">
      <c r="C112" s="265"/>
      <c r="D112" s="262"/>
      <c r="E112" s="493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</row>
    <row r="113" spans="3:15">
      <c r="C113" s="265"/>
      <c r="D113" s="262"/>
      <c r="E113" s="493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</row>
    <row r="114" spans="3:15">
      <c r="C114" s="265"/>
      <c r="D114" s="262"/>
      <c r="E114" s="493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</row>
    <row r="115" spans="3:15">
      <c r="C115" s="265"/>
      <c r="D115" s="262"/>
      <c r="E115" s="493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</row>
    <row r="116" spans="3:15">
      <c r="C116" s="265"/>
      <c r="D116" s="262"/>
      <c r="E116" s="493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</row>
    <row r="117" spans="3:15">
      <c r="C117" s="265"/>
      <c r="D117" s="262"/>
      <c r="E117" s="493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</row>
    <row r="118" spans="3:15">
      <c r="C118" s="265"/>
      <c r="D118" s="262"/>
      <c r="E118" s="493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</row>
    <row r="119" spans="3:15">
      <c r="C119" s="265"/>
      <c r="D119" s="262"/>
      <c r="E119" s="493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</row>
    <row r="120" spans="3:15">
      <c r="C120" s="265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</row>
    <row r="121" spans="3:15">
      <c r="C121" s="265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</row>
    <row r="122" spans="3:15">
      <c r="C122" s="265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</row>
    <row r="123" spans="3:15">
      <c r="C123" s="265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</row>
    <row r="124" spans="3:15">
      <c r="C124" s="265"/>
      <c r="D124" s="262"/>
      <c r="E124" s="493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</row>
    <row r="125" spans="3:15">
      <c r="C125" s="265"/>
      <c r="D125" s="262"/>
      <c r="E125" s="493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</row>
    <row r="126" spans="3:15">
      <c r="C126" s="265"/>
      <c r="D126" s="262"/>
      <c r="E126" s="493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</row>
    <row r="127" spans="3:15">
      <c r="C127" s="265"/>
      <c r="D127" s="262"/>
      <c r="E127" s="493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</row>
    <row r="128" spans="3:15">
      <c r="C128" s="265"/>
      <c r="D128" s="262"/>
      <c r="E128" s="493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</row>
    <row r="129" spans="3:15">
      <c r="C129" s="265"/>
      <c r="D129" s="262"/>
      <c r="E129" s="493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</row>
    <row r="130" spans="3:15">
      <c r="C130" s="265"/>
      <c r="D130" s="262"/>
      <c r="E130" s="493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</row>
    <row r="131" spans="3:15">
      <c r="C131" s="265"/>
      <c r="D131" s="262"/>
      <c r="E131" s="493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</row>
    <row r="132" spans="3:15">
      <c r="C132" s="265"/>
      <c r="D132" s="262"/>
      <c r="E132" s="493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</row>
    <row r="133" spans="3:15">
      <c r="C133" s="265"/>
      <c r="D133" s="262"/>
      <c r="E133" s="493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</row>
    <row r="134" spans="3:15">
      <c r="C134" s="265"/>
      <c r="D134" s="262"/>
      <c r="E134" s="493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</row>
    <row r="135" spans="3:15">
      <c r="C135" s="265"/>
      <c r="D135" s="262"/>
      <c r="E135" s="493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</row>
    <row r="136" spans="3:15">
      <c r="C136" s="265"/>
      <c r="D136" s="262"/>
      <c r="E136" s="493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</row>
    <row r="137" spans="3:15">
      <c r="C137" s="265"/>
      <c r="D137" s="262"/>
      <c r="E137" s="493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</row>
    <row r="138" spans="3:15">
      <c r="C138" s="265"/>
      <c r="D138" s="262"/>
      <c r="E138" s="493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</row>
    <row r="139" spans="3:15">
      <c r="C139" s="265"/>
      <c r="D139" s="262"/>
      <c r="E139" s="493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</row>
    <row r="140" spans="3:15">
      <c r="C140" s="265"/>
      <c r="D140" s="262"/>
      <c r="E140" s="493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</row>
    <row r="141" spans="3:15">
      <c r="C141" s="265"/>
      <c r="D141" s="262"/>
      <c r="E141" s="493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</row>
    <row r="142" spans="3:15">
      <c r="C142" s="265"/>
      <c r="D142" s="262"/>
      <c r="E142" s="493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</row>
    <row r="143" spans="3:15">
      <c r="C143" s="265"/>
      <c r="D143" s="262"/>
      <c r="E143" s="493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</row>
    <row r="144" spans="3:15">
      <c r="C144" s="265"/>
      <c r="D144" s="262"/>
      <c r="E144" s="493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</row>
    <row r="145" spans="3:15">
      <c r="C145" s="265"/>
      <c r="D145" s="262"/>
      <c r="E145" s="493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</row>
    <row r="146" spans="3:15">
      <c r="C146" s="265"/>
      <c r="D146" s="262"/>
      <c r="E146" s="493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</row>
    <row r="147" spans="3:15">
      <c r="C147" s="265"/>
      <c r="D147" s="262"/>
      <c r="E147" s="493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</row>
    <row r="148" spans="3:15">
      <c r="C148" s="265"/>
      <c r="D148" s="262"/>
      <c r="E148" s="493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</row>
    <row r="149" spans="3:15">
      <c r="C149" s="265"/>
      <c r="D149" s="262"/>
      <c r="E149" s="493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</row>
    <row r="150" spans="3:15">
      <c r="C150" s="265"/>
      <c r="D150" s="262"/>
      <c r="E150" s="493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</row>
    <row r="151" spans="3:15">
      <c r="C151" s="265"/>
      <c r="D151" s="262"/>
      <c r="E151" s="493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</row>
    <row r="152" spans="3:15">
      <c r="C152" s="265"/>
      <c r="D152" s="262"/>
      <c r="E152" s="493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</row>
    <row r="153" spans="3:15">
      <c r="C153" s="265"/>
      <c r="D153" s="262"/>
      <c r="E153" s="493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</row>
    <row r="154" spans="3:15">
      <c r="C154" s="265"/>
      <c r="D154" s="262"/>
      <c r="E154" s="493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</row>
    <row r="155" spans="3:15">
      <c r="C155" s="265"/>
      <c r="D155" s="262"/>
      <c r="E155" s="493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</row>
    <row r="156" spans="3:15">
      <c r="C156" s="265"/>
      <c r="D156" s="262"/>
      <c r="E156" s="493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</row>
    <row r="157" spans="3:15">
      <c r="C157" s="265"/>
      <c r="D157" s="262"/>
      <c r="E157" s="493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</row>
    <row r="158" spans="3:15">
      <c r="C158" s="265"/>
      <c r="D158" s="262"/>
      <c r="E158" s="493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</row>
    <row r="159" spans="3:15">
      <c r="C159" s="265"/>
      <c r="D159" s="262"/>
      <c r="E159" s="493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</row>
    <row r="160" spans="3:15">
      <c r="C160" s="265"/>
      <c r="D160" s="262"/>
      <c r="E160" s="493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</row>
    <row r="161" spans="3:15">
      <c r="C161" s="265"/>
      <c r="D161" s="262"/>
      <c r="E161" s="493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</row>
    <row r="162" spans="3:15">
      <c r="C162" s="265"/>
      <c r="D162" s="262"/>
      <c r="E162" s="493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</row>
    <row r="163" spans="3:15">
      <c r="C163" s="265"/>
      <c r="D163" s="262"/>
      <c r="E163" s="493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</row>
    <row r="164" spans="3:15">
      <c r="C164" s="265"/>
      <c r="D164" s="262"/>
      <c r="E164" s="493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</row>
    <row r="165" spans="3:15">
      <c r="C165" s="265"/>
      <c r="D165" s="262"/>
      <c r="E165" s="493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</row>
    <row r="166" spans="3:15">
      <c r="C166" s="265"/>
      <c r="D166" s="262"/>
      <c r="E166" s="493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</row>
    <row r="167" spans="3:15">
      <c r="C167" s="265"/>
      <c r="D167" s="262"/>
      <c r="E167" s="493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</row>
    <row r="168" spans="3:15">
      <c r="C168" s="265"/>
      <c r="D168" s="262"/>
      <c r="E168" s="493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</row>
    <row r="169" spans="3:15">
      <c r="C169" s="265"/>
      <c r="D169" s="262"/>
      <c r="E169" s="493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</row>
    <row r="170" spans="3:15">
      <c r="C170" s="265"/>
      <c r="D170" s="262"/>
      <c r="E170" s="493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</row>
    <row r="171" spans="3:15">
      <c r="C171" s="265"/>
      <c r="D171" s="262"/>
      <c r="E171" s="493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</row>
    <row r="172" spans="3:15">
      <c r="C172" s="265"/>
      <c r="D172" s="262"/>
      <c r="E172" s="493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</row>
    <row r="173" spans="3:15">
      <c r="C173" s="265"/>
      <c r="D173" s="262"/>
      <c r="E173" s="493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</row>
    <row r="174" spans="3:15">
      <c r="C174" s="265"/>
      <c r="D174" s="262"/>
      <c r="E174" s="493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</row>
    <row r="175" spans="3:15">
      <c r="C175" s="265"/>
      <c r="D175" s="262"/>
      <c r="E175" s="493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</row>
    <row r="176" spans="3:15">
      <c r="C176" s="265"/>
      <c r="D176" s="262"/>
      <c r="E176" s="493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</row>
    <row r="177" spans="3:15">
      <c r="C177" s="265"/>
      <c r="D177" s="262"/>
      <c r="E177" s="493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</row>
    <row r="178" spans="3:15">
      <c r="C178" s="265"/>
      <c r="D178" s="262"/>
      <c r="E178" s="493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</row>
    <row r="179" spans="3:15">
      <c r="C179" s="265"/>
      <c r="D179" s="262"/>
      <c r="E179" s="493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</row>
    <row r="180" spans="3:15">
      <c r="C180" s="265"/>
      <c r="D180" s="262"/>
      <c r="E180" s="493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</row>
    <row r="181" spans="3:15">
      <c r="C181" s="265"/>
      <c r="D181" s="262"/>
      <c r="E181" s="493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</row>
    <row r="182" spans="3:15">
      <c r="C182" s="265"/>
      <c r="D182" s="262"/>
      <c r="E182" s="493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</row>
    <row r="183" spans="3:15">
      <c r="C183" s="265"/>
      <c r="D183" s="262"/>
      <c r="E183" s="493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</row>
    <row r="184" spans="3:15">
      <c r="C184" s="265"/>
      <c r="D184" s="262"/>
      <c r="E184" s="494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</row>
    <row r="185" spans="3:15">
      <c r="C185" s="265"/>
      <c r="D185" s="262"/>
      <c r="E185" s="494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</row>
    <row r="186" spans="3:15">
      <c r="C186" s="265"/>
      <c r="D186" s="262"/>
      <c r="E186" s="494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</row>
    <row r="187" spans="3:15">
      <c r="C187" s="265"/>
      <c r="D187" s="262"/>
      <c r="E187" s="494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</row>
    <row r="188" spans="3:15">
      <c r="C188" s="265"/>
      <c r="D188" s="262"/>
      <c r="E188" s="494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</row>
    <row r="189" spans="3:15">
      <c r="C189" s="265"/>
      <c r="D189" s="262"/>
      <c r="E189" s="494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</row>
    <row r="190" spans="3:15">
      <c r="C190" s="265"/>
      <c r="D190" s="262"/>
      <c r="E190" s="494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</row>
    <row r="191" spans="3:15">
      <c r="C191" s="265"/>
      <c r="D191" s="262"/>
      <c r="E191" s="494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</row>
    <row r="192" spans="3:15">
      <c r="C192" s="265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</row>
    <row r="193" spans="3:15">
      <c r="C193" s="265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</row>
    <row r="194" spans="3:15">
      <c r="C194" s="265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</row>
    <row r="195" spans="3:15">
      <c r="C195" s="265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</row>
    <row r="196" spans="3:15">
      <c r="C196" s="265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</row>
    <row r="197" spans="3:15">
      <c r="C197" s="265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</row>
    <row r="198" spans="3:15">
      <c r="C198" s="265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</row>
    <row r="199" spans="3:15">
      <c r="C199" s="265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</row>
    <row r="200" spans="3:15">
      <c r="C200" s="265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</row>
    <row r="201" spans="3:15">
      <c r="C201" s="265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</row>
    <row r="202" spans="3:15">
      <c r="C202" s="265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</row>
    <row r="203" spans="3:15">
      <c r="C203" s="265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</row>
    <row r="204" spans="3:15">
      <c r="C204" s="265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</row>
    <row r="205" spans="3:15">
      <c r="C205" s="265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</row>
    <row r="206" spans="3:15">
      <c r="C206" s="265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</row>
    <row r="207" spans="3:15">
      <c r="C207" s="265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</row>
    <row r="208" spans="3:15">
      <c r="C208" s="265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</row>
    <row r="209" spans="3:15">
      <c r="C209" s="265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</row>
    <row r="210" spans="3:15">
      <c r="C210" s="265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</row>
    <row r="211" spans="3:15">
      <c r="C211" s="265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</row>
    <row r="212" spans="3:15">
      <c r="C212" s="265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</row>
    <row r="213" spans="3:15">
      <c r="C213" s="265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</row>
    <row r="214" spans="3:15">
      <c r="C214" s="265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</row>
    <row r="215" spans="3:15">
      <c r="C215" s="265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</row>
    <row r="216" spans="3:15">
      <c r="C216" s="265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</row>
    <row r="217" spans="3:15">
      <c r="C217" s="265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</row>
    <row r="218" spans="3:15">
      <c r="C218" s="265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</row>
    <row r="219" spans="3:15">
      <c r="C219" s="265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</row>
    <row r="220" spans="3:15">
      <c r="C220" s="265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</row>
    <row r="221" spans="3:15">
      <c r="C221" s="265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</row>
    <row r="222" spans="3:15">
      <c r="C222" s="265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</row>
    <row r="223" spans="3:15">
      <c r="C223" s="265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</row>
    <row r="224" spans="3:15">
      <c r="C224" s="265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</row>
    <row r="225" spans="3:15">
      <c r="C225" s="265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</row>
    <row r="226" spans="3:15">
      <c r="C226" s="265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</row>
    <row r="227" spans="3:15">
      <c r="C227" s="265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</row>
    <row r="228" spans="3:15">
      <c r="C228" s="265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</row>
    <row r="229" spans="3:15">
      <c r="C229" s="265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</row>
    <row r="230" spans="3:15">
      <c r="C230" s="265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</row>
    <row r="231" spans="3:15">
      <c r="C231" s="265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</row>
    <row r="232" spans="3:15">
      <c r="C232" s="265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</row>
    <row r="233" spans="3:15">
      <c r="C233" s="265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</row>
    <row r="234" spans="3:15">
      <c r="C234" s="265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</row>
    <row r="235" spans="3:15">
      <c r="C235" s="265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</row>
    <row r="236" spans="3:15">
      <c r="C236" s="265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</row>
    <row r="237" spans="3:15">
      <c r="C237" s="265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</row>
    <row r="238" spans="3:15">
      <c r="C238" s="265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</row>
    <row r="239" spans="3:15">
      <c r="C239" s="265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</row>
    <row r="240" spans="3:15">
      <c r="C240" s="265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</row>
    <row r="241" spans="3:15">
      <c r="C241" s="265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</row>
    <row r="242" spans="3:15">
      <c r="C242" s="265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</row>
    <row r="243" spans="3:15">
      <c r="C243" s="265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</row>
    <row r="244" spans="3:15">
      <c r="C244" s="265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</row>
    <row r="245" spans="3:15">
      <c r="C245" s="265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</row>
    <row r="246" spans="3:15">
      <c r="C246" s="265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</row>
    <row r="247" spans="3:15">
      <c r="C247" s="265"/>
      <c r="D247" s="262"/>
      <c r="E247" s="262"/>
      <c r="F247" s="262"/>
      <c r="G247" s="262"/>
      <c r="H247" s="262"/>
      <c r="I247" s="262"/>
      <c r="J247" s="262"/>
      <c r="K247" s="262"/>
      <c r="L247" s="262"/>
      <c r="M247" s="262"/>
      <c r="N247" s="262"/>
      <c r="O247" s="262"/>
    </row>
    <row r="248" spans="3:15">
      <c r="C248" s="265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</row>
    <row r="249" spans="3:15">
      <c r="C249" s="265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</row>
    <row r="250" spans="3:15">
      <c r="C250" s="265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</row>
    <row r="251" spans="3:15">
      <c r="C251" s="265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</row>
    <row r="252" spans="3:15">
      <c r="C252" s="265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</row>
    <row r="253" spans="3:15">
      <c r="C253" s="265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</row>
    <row r="254" spans="3:15">
      <c r="C254" s="265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</row>
    <row r="255" spans="3:15">
      <c r="C255" s="265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</row>
    <row r="256" spans="3:15">
      <c r="C256" s="265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</row>
    <row r="257" spans="3:15">
      <c r="C257" s="265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</row>
    <row r="258" spans="3:15">
      <c r="C258" s="265"/>
      <c r="D258" s="262"/>
      <c r="E258" s="262"/>
      <c r="F258" s="262"/>
      <c r="G258" s="262"/>
      <c r="H258" s="262"/>
      <c r="I258" s="262"/>
      <c r="J258" s="262"/>
      <c r="K258" s="262"/>
      <c r="L258" s="262"/>
      <c r="M258" s="262"/>
      <c r="N258" s="262"/>
      <c r="O258" s="262"/>
    </row>
    <row r="259" spans="3:15">
      <c r="C259" s="265"/>
      <c r="D259" s="262"/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</row>
    <row r="260" spans="3:15">
      <c r="C260" s="265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  <c r="O260" s="262"/>
    </row>
    <row r="261" spans="3:15">
      <c r="C261" s="265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</row>
    <row r="262" spans="3:15">
      <c r="C262" s="265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</row>
    <row r="263" spans="3:15">
      <c r="C263" s="265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</row>
    <row r="264" spans="3:15">
      <c r="C264" s="265"/>
      <c r="D264" s="262"/>
      <c r="E264" s="493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</row>
    <row r="265" spans="3:15">
      <c r="C265" s="265"/>
      <c r="D265" s="262"/>
      <c r="E265" s="493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</row>
    <row r="266" spans="3:15">
      <c r="C266" s="265"/>
      <c r="D266" s="262"/>
      <c r="E266" s="493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</row>
    <row r="267" spans="3:15">
      <c r="C267" s="265"/>
      <c r="D267" s="262"/>
      <c r="E267" s="493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</row>
    <row r="268" spans="3:15">
      <c r="C268" s="265"/>
      <c r="D268" s="262"/>
      <c r="E268" s="493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</row>
    <row r="269" spans="3:15">
      <c r="C269" s="265"/>
      <c r="D269" s="262"/>
      <c r="E269" s="493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</row>
    <row r="270" spans="3:15">
      <c r="C270" s="265"/>
      <c r="D270" s="262"/>
      <c r="E270" s="493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</row>
    <row r="271" spans="3:15">
      <c r="C271" s="265"/>
      <c r="D271" s="262"/>
      <c r="E271" s="493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</row>
    <row r="272" spans="3:15">
      <c r="C272" s="265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  <c r="O272" s="262"/>
    </row>
    <row r="273" spans="3:15">
      <c r="C273" s="265"/>
      <c r="D273" s="262"/>
      <c r="E273" s="262"/>
      <c r="F273" s="262"/>
      <c r="G273" s="262"/>
      <c r="H273" s="262"/>
      <c r="I273" s="262"/>
      <c r="J273" s="262"/>
      <c r="K273" s="262"/>
      <c r="L273" s="262"/>
      <c r="M273" s="262"/>
      <c r="N273" s="262"/>
      <c r="O273" s="262"/>
    </row>
    <row r="274" spans="3:15">
      <c r="C274" s="265"/>
      <c r="D274" s="262"/>
      <c r="E274" s="262"/>
      <c r="F274" s="262"/>
      <c r="G274" s="262"/>
      <c r="H274" s="262"/>
      <c r="I274" s="262"/>
      <c r="J274" s="262"/>
      <c r="K274" s="262"/>
      <c r="L274" s="262"/>
      <c r="M274" s="262"/>
      <c r="N274" s="262"/>
      <c r="O274" s="262"/>
    </row>
    <row r="275" spans="3:15">
      <c r="C275" s="265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  <c r="O275" s="262"/>
    </row>
    <row r="276" spans="3:15">
      <c r="C276" s="265"/>
      <c r="D276" s="262"/>
      <c r="E276" s="262"/>
      <c r="F276" s="262"/>
      <c r="G276" s="262"/>
      <c r="H276" s="262"/>
      <c r="I276" s="262"/>
      <c r="J276" s="262"/>
      <c r="K276" s="262"/>
      <c r="L276" s="262"/>
      <c r="M276" s="262"/>
      <c r="N276" s="262"/>
      <c r="O276" s="262"/>
    </row>
    <row r="277" spans="3:15">
      <c r="C277" s="265"/>
      <c r="D277" s="262"/>
      <c r="E277" s="262"/>
      <c r="F277" s="262"/>
      <c r="G277" s="262"/>
      <c r="H277" s="262"/>
      <c r="I277" s="262"/>
      <c r="J277" s="262"/>
      <c r="K277" s="262"/>
      <c r="L277" s="262"/>
      <c r="M277" s="262"/>
      <c r="N277" s="262"/>
      <c r="O277" s="262"/>
    </row>
    <row r="278" spans="3:15">
      <c r="C278" s="265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  <c r="O278" s="262"/>
    </row>
    <row r="279" spans="3:15">
      <c r="C279" s="265"/>
      <c r="D279" s="262"/>
      <c r="E279" s="262"/>
      <c r="F279" s="262"/>
      <c r="G279" s="262"/>
      <c r="H279" s="262"/>
      <c r="I279" s="262"/>
      <c r="J279" s="262"/>
      <c r="K279" s="262"/>
      <c r="L279" s="262"/>
      <c r="M279" s="262"/>
      <c r="N279" s="262"/>
      <c r="O279" s="262"/>
    </row>
    <row r="280" spans="3:15">
      <c r="C280" s="265"/>
      <c r="D280" s="262"/>
      <c r="E280" s="493"/>
      <c r="F280" s="262"/>
      <c r="G280" s="262"/>
      <c r="H280" s="262"/>
      <c r="I280" s="262"/>
      <c r="J280" s="262"/>
      <c r="K280" s="262"/>
      <c r="L280" s="262"/>
      <c r="M280" s="262"/>
      <c r="N280" s="262"/>
      <c r="O280" s="262"/>
    </row>
    <row r="281" spans="3:15">
      <c r="C281" s="265"/>
      <c r="D281" s="262"/>
      <c r="E281" s="493"/>
      <c r="F281" s="262"/>
      <c r="G281" s="262"/>
      <c r="H281" s="262"/>
      <c r="I281" s="262"/>
      <c r="J281" s="262"/>
      <c r="K281" s="262"/>
      <c r="L281" s="262"/>
      <c r="M281" s="262"/>
      <c r="N281" s="262"/>
      <c r="O281" s="262"/>
    </row>
    <row r="282" spans="3:15">
      <c r="C282" s="265"/>
      <c r="D282" s="262"/>
      <c r="E282" s="493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</row>
    <row r="283" spans="3:15">
      <c r="C283" s="265"/>
      <c r="D283" s="262"/>
      <c r="E283" s="493"/>
      <c r="F283" s="262"/>
      <c r="G283" s="262"/>
      <c r="H283" s="262"/>
      <c r="I283" s="262"/>
      <c r="J283" s="262"/>
      <c r="K283" s="262"/>
      <c r="L283" s="262"/>
      <c r="M283" s="262"/>
      <c r="N283" s="262"/>
      <c r="O283" s="262"/>
    </row>
    <row r="284" spans="3:15">
      <c r="C284" s="265"/>
      <c r="D284" s="262"/>
      <c r="E284" s="493"/>
      <c r="F284" s="262"/>
      <c r="G284" s="262"/>
      <c r="H284" s="262"/>
      <c r="I284" s="262"/>
      <c r="J284" s="262"/>
      <c r="K284" s="262"/>
      <c r="L284" s="262"/>
      <c r="M284" s="262"/>
      <c r="N284" s="262"/>
      <c r="O284" s="262"/>
    </row>
    <row r="285" spans="3:15">
      <c r="C285" s="265"/>
      <c r="D285" s="262"/>
      <c r="E285" s="493"/>
      <c r="F285" s="262"/>
      <c r="G285" s="262"/>
      <c r="H285" s="262"/>
      <c r="I285" s="262"/>
      <c r="J285" s="262"/>
      <c r="K285" s="262"/>
      <c r="L285" s="262"/>
      <c r="M285" s="262"/>
      <c r="N285" s="262"/>
      <c r="O285" s="262"/>
    </row>
    <row r="286" spans="3:15">
      <c r="C286" s="265"/>
      <c r="D286" s="262"/>
      <c r="E286" s="493"/>
      <c r="F286" s="262"/>
      <c r="G286" s="262"/>
      <c r="H286" s="262"/>
      <c r="I286" s="262"/>
      <c r="J286" s="262"/>
      <c r="K286" s="262"/>
      <c r="L286" s="262"/>
      <c r="M286" s="262"/>
      <c r="N286" s="262"/>
      <c r="O286" s="262"/>
    </row>
    <row r="287" spans="3:15">
      <c r="C287" s="265"/>
      <c r="D287" s="262"/>
      <c r="E287" s="493"/>
      <c r="F287" s="262"/>
      <c r="G287" s="262"/>
      <c r="H287" s="262"/>
      <c r="I287" s="262"/>
      <c r="J287" s="262"/>
      <c r="K287" s="262"/>
      <c r="L287" s="262"/>
      <c r="M287" s="262"/>
      <c r="N287" s="262"/>
      <c r="O287" s="262"/>
    </row>
    <row r="288" spans="3:15">
      <c r="C288" s="265"/>
      <c r="D288" s="262"/>
      <c r="E288" s="493"/>
      <c r="F288" s="262"/>
      <c r="G288" s="262"/>
      <c r="H288" s="262"/>
      <c r="I288" s="262"/>
      <c r="J288" s="262"/>
      <c r="K288" s="262"/>
      <c r="L288" s="262"/>
      <c r="M288" s="262"/>
      <c r="N288" s="262"/>
      <c r="O288" s="262"/>
    </row>
    <row r="289" spans="3:15">
      <c r="C289" s="265"/>
      <c r="D289" s="262"/>
      <c r="E289" s="493"/>
      <c r="F289" s="262"/>
      <c r="G289" s="262"/>
      <c r="H289" s="262"/>
      <c r="I289" s="262"/>
      <c r="J289" s="262"/>
      <c r="K289" s="262"/>
      <c r="L289" s="262"/>
      <c r="M289" s="262"/>
      <c r="N289" s="262"/>
      <c r="O289" s="262"/>
    </row>
    <row r="290" spans="3:15">
      <c r="C290" s="265"/>
      <c r="D290" s="262"/>
      <c r="E290" s="493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</row>
    <row r="291" spans="3:15">
      <c r="C291" s="265"/>
      <c r="D291" s="262"/>
      <c r="E291" s="493"/>
      <c r="F291" s="262"/>
      <c r="G291" s="262"/>
      <c r="H291" s="262"/>
      <c r="I291" s="262"/>
      <c r="J291" s="262"/>
      <c r="K291" s="262"/>
      <c r="L291" s="262"/>
      <c r="M291" s="262"/>
      <c r="N291" s="262"/>
      <c r="O291" s="262"/>
    </row>
    <row r="292" spans="3:15">
      <c r="C292" s="265"/>
      <c r="D292" s="262"/>
      <c r="E292" s="493"/>
      <c r="F292" s="262"/>
      <c r="G292" s="262"/>
      <c r="H292" s="262"/>
      <c r="I292" s="262"/>
      <c r="J292" s="262"/>
      <c r="K292" s="262"/>
      <c r="L292" s="262"/>
      <c r="M292" s="262"/>
      <c r="N292" s="262"/>
      <c r="O292" s="262"/>
    </row>
    <row r="293" spans="3:15">
      <c r="C293" s="265"/>
      <c r="D293" s="262"/>
      <c r="E293" s="493"/>
      <c r="F293" s="262"/>
      <c r="G293" s="262"/>
      <c r="H293" s="262"/>
      <c r="I293" s="262"/>
      <c r="J293" s="262"/>
      <c r="K293" s="262"/>
      <c r="L293" s="262"/>
      <c r="M293" s="262"/>
      <c r="N293" s="262"/>
      <c r="O293" s="262"/>
    </row>
    <row r="294" spans="3:15">
      <c r="C294" s="265"/>
      <c r="D294" s="262"/>
      <c r="E294" s="493"/>
      <c r="F294" s="262"/>
      <c r="G294" s="262"/>
      <c r="H294" s="262"/>
      <c r="I294" s="262"/>
      <c r="J294" s="262"/>
      <c r="K294" s="262"/>
      <c r="L294" s="262"/>
      <c r="M294" s="262"/>
      <c r="N294" s="262"/>
      <c r="O294" s="262"/>
    </row>
    <row r="295" spans="3:15">
      <c r="C295" s="265"/>
      <c r="D295" s="262"/>
      <c r="E295" s="493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</row>
    <row r="296" spans="3:15">
      <c r="C296" s="265"/>
      <c r="D296" s="262"/>
      <c r="E296" s="493"/>
      <c r="F296" s="262"/>
      <c r="G296" s="262"/>
      <c r="H296" s="262"/>
      <c r="I296" s="262"/>
      <c r="J296" s="262"/>
      <c r="K296" s="262"/>
      <c r="L296" s="262"/>
      <c r="M296" s="262"/>
      <c r="N296" s="262"/>
      <c r="O296" s="262"/>
    </row>
    <row r="297" spans="3:15">
      <c r="C297" s="265"/>
      <c r="D297" s="262"/>
      <c r="E297" s="493"/>
      <c r="F297" s="262"/>
      <c r="G297" s="262"/>
      <c r="H297" s="262"/>
      <c r="I297" s="262"/>
      <c r="J297" s="262"/>
      <c r="K297" s="262"/>
      <c r="L297" s="262"/>
      <c r="M297" s="262"/>
      <c r="N297" s="262"/>
      <c r="O297" s="262"/>
    </row>
    <row r="298" spans="3:15">
      <c r="C298" s="265"/>
      <c r="D298" s="262"/>
      <c r="E298" s="493"/>
      <c r="F298" s="262"/>
      <c r="G298" s="262"/>
      <c r="H298" s="262"/>
      <c r="I298" s="262"/>
      <c r="J298" s="262"/>
      <c r="K298" s="262"/>
      <c r="L298" s="262"/>
      <c r="M298" s="262"/>
      <c r="N298" s="262"/>
      <c r="O298" s="262"/>
    </row>
    <row r="299" spans="3:15">
      <c r="C299" s="265"/>
      <c r="D299" s="262"/>
      <c r="E299" s="493"/>
      <c r="F299" s="262"/>
      <c r="G299" s="262"/>
      <c r="H299" s="262"/>
      <c r="I299" s="262"/>
      <c r="J299" s="262"/>
      <c r="K299" s="262"/>
      <c r="L299" s="262"/>
      <c r="M299" s="262"/>
      <c r="N299" s="262"/>
      <c r="O299" s="262"/>
    </row>
    <row r="300" spans="3:15">
      <c r="C300" s="265"/>
      <c r="D300" s="262"/>
      <c r="E300" s="493"/>
      <c r="F300" s="262"/>
      <c r="G300" s="262"/>
      <c r="H300" s="262"/>
      <c r="I300" s="262"/>
      <c r="J300" s="262"/>
      <c r="K300" s="262"/>
      <c r="L300" s="262"/>
      <c r="M300" s="262"/>
      <c r="N300" s="262"/>
      <c r="O300" s="262"/>
    </row>
    <row r="301" spans="3:15">
      <c r="C301" s="265"/>
      <c r="D301" s="262"/>
      <c r="E301" s="493"/>
      <c r="F301" s="262"/>
      <c r="G301" s="262"/>
      <c r="H301" s="262"/>
      <c r="I301" s="262"/>
      <c r="J301" s="262"/>
      <c r="K301" s="262"/>
      <c r="L301" s="262"/>
      <c r="M301" s="262"/>
      <c r="N301" s="262"/>
      <c r="O301" s="262"/>
    </row>
    <row r="302" spans="3:15">
      <c r="C302" s="265"/>
      <c r="D302" s="262"/>
      <c r="E302" s="493"/>
      <c r="F302" s="262"/>
      <c r="G302" s="262"/>
      <c r="H302" s="262"/>
      <c r="I302" s="262"/>
      <c r="J302" s="262"/>
      <c r="K302" s="262"/>
      <c r="L302" s="262"/>
      <c r="M302" s="262"/>
      <c r="N302" s="262"/>
      <c r="O302" s="262"/>
    </row>
    <row r="303" spans="3:15">
      <c r="C303" s="265"/>
      <c r="D303" s="262"/>
      <c r="E303" s="493"/>
      <c r="F303" s="262"/>
      <c r="G303" s="262"/>
      <c r="H303" s="262"/>
      <c r="I303" s="262"/>
      <c r="J303" s="262"/>
      <c r="K303" s="262"/>
      <c r="L303" s="262"/>
      <c r="M303" s="262"/>
      <c r="N303" s="262"/>
      <c r="O303" s="262"/>
    </row>
    <row r="304" spans="3:15">
      <c r="C304" s="265"/>
      <c r="D304" s="262"/>
      <c r="E304" s="493"/>
      <c r="F304" s="262"/>
      <c r="G304" s="262"/>
      <c r="H304" s="262"/>
      <c r="I304" s="262"/>
      <c r="J304" s="262"/>
      <c r="K304" s="262"/>
      <c r="L304" s="262"/>
      <c r="M304" s="262"/>
      <c r="N304" s="262"/>
      <c r="O304" s="262"/>
    </row>
    <row r="305" spans="3:15">
      <c r="C305" s="265"/>
      <c r="D305" s="262"/>
      <c r="E305" s="493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</row>
    <row r="306" spans="3:15">
      <c r="C306" s="265"/>
      <c r="D306" s="262"/>
      <c r="E306" s="493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</row>
    <row r="307" spans="3:15">
      <c r="C307" s="265"/>
      <c r="D307" s="262"/>
      <c r="E307" s="493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</row>
    <row r="308" spans="3:15">
      <c r="C308" s="265"/>
      <c r="D308" s="262"/>
      <c r="E308" s="262"/>
      <c r="F308" s="262"/>
      <c r="G308" s="262"/>
      <c r="H308" s="262"/>
      <c r="I308" s="262"/>
      <c r="J308" s="262"/>
      <c r="K308" s="262"/>
      <c r="L308" s="262"/>
      <c r="M308" s="262"/>
      <c r="N308" s="262"/>
      <c r="O308" s="262"/>
    </row>
    <row r="309" spans="3:15">
      <c r="C309" s="265"/>
      <c r="D309" s="262"/>
      <c r="E309" s="262"/>
      <c r="F309" s="262"/>
      <c r="G309" s="262"/>
      <c r="H309" s="262"/>
      <c r="I309" s="262"/>
      <c r="J309" s="262"/>
      <c r="K309" s="262"/>
      <c r="L309" s="262"/>
      <c r="M309" s="262"/>
      <c r="N309" s="262"/>
      <c r="O309" s="262"/>
    </row>
    <row r="310" spans="3:15">
      <c r="C310" s="265"/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</row>
    <row r="311" spans="3:15">
      <c r="C311" s="265"/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</row>
    <row r="312" spans="3:15">
      <c r="C312" s="265"/>
      <c r="D312" s="262"/>
      <c r="E312" s="493"/>
      <c r="F312" s="262"/>
      <c r="G312" s="262"/>
      <c r="H312" s="262"/>
      <c r="I312" s="262"/>
      <c r="J312" s="262"/>
      <c r="K312" s="262"/>
      <c r="L312" s="262"/>
      <c r="M312" s="262"/>
      <c r="N312" s="262"/>
      <c r="O312" s="262"/>
    </row>
    <row r="313" spans="3:15">
      <c r="C313" s="265"/>
      <c r="D313" s="262"/>
      <c r="E313" s="493"/>
      <c r="F313" s="262"/>
      <c r="G313" s="262"/>
      <c r="H313" s="262"/>
      <c r="I313" s="262"/>
      <c r="J313" s="262"/>
      <c r="K313" s="262"/>
      <c r="L313" s="262"/>
      <c r="M313" s="262"/>
      <c r="N313" s="262"/>
      <c r="O313" s="262"/>
    </row>
    <row r="314" spans="3:15">
      <c r="C314" s="265"/>
      <c r="D314" s="262"/>
      <c r="E314" s="493"/>
      <c r="F314" s="262"/>
      <c r="G314" s="262"/>
      <c r="H314" s="262"/>
      <c r="I314" s="262"/>
      <c r="J314" s="262"/>
      <c r="K314" s="262"/>
      <c r="L314" s="262"/>
      <c r="M314" s="262"/>
      <c r="N314" s="262"/>
      <c r="O314" s="262"/>
    </row>
    <row r="315" spans="3:15">
      <c r="C315" s="265"/>
      <c r="D315" s="262"/>
      <c r="E315" s="493"/>
      <c r="F315" s="262"/>
      <c r="G315" s="262"/>
      <c r="H315" s="262"/>
      <c r="I315" s="262"/>
      <c r="J315" s="262"/>
      <c r="K315" s="262"/>
      <c r="L315" s="262"/>
      <c r="M315" s="262"/>
      <c r="N315" s="262"/>
      <c r="O315" s="262"/>
    </row>
    <row r="316" spans="3:15">
      <c r="C316" s="265"/>
      <c r="D316" s="262"/>
      <c r="E316" s="493"/>
      <c r="F316" s="262"/>
      <c r="G316" s="262"/>
      <c r="H316" s="262"/>
      <c r="I316" s="262"/>
      <c r="J316" s="262"/>
      <c r="K316" s="262"/>
      <c r="L316" s="262"/>
      <c r="M316" s="262"/>
      <c r="N316" s="262"/>
      <c r="O316" s="262"/>
    </row>
    <row r="317" spans="3:15">
      <c r="C317" s="265"/>
      <c r="D317" s="262"/>
      <c r="E317" s="493"/>
      <c r="F317" s="262"/>
      <c r="G317" s="262"/>
      <c r="H317" s="262"/>
      <c r="I317" s="262"/>
      <c r="J317" s="262"/>
      <c r="K317" s="262"/>
      <c r="L317" s="262"/>
      <c r="M317" s="262"/>
      <c r="N317" s="262"/>
      <c r="O317" s="262"/>
    </row>
    <row r="318" spans="3:15">
      <c r="C318" s="265"/>
      <c r="D318" s="262"/>
      <c r="E318" s="493"/>
      <c r="F318" s="262"/>
      <c r="G318" s="262"/>
      <c r="H318" s="262"/>
      <c r="I318" s="262"/>
      <c r="J318" s="262"/>
      <c r="K318" s="262"/>
      <c r="L318" s="262"/>
      <c r="M318" s="262"/>
      <c r="N318" s="262"/>
      <c r="O318" s="262"/>
    </row>
    <row r="319" spans="3:15">
      <c r="C319" s="265"/>
      <c r="D319" s="262"/>
      <c r="E319" s="493"/>
      <c r="F319" s="262"/>
      <c r="G319" s="262"/>
      <c r="H319" s="262"/>
      <c r="I319" s="262"/>
      <c r="J319" s="262"/>
      <c r="K319" s="262"/>
      <c r="L319" s="262"/>
      <c r="M319" s="262"/>
      <c r="N319" s="262"/>
      <c r="O319" s="262"/>
    </row>
    <row r="320" spans="3:15">
      <c r="C320" s="265"/>
      <c r="D320" s="262"/>
      <c r="E320" s="493"/>
      <c r="F320" s="262"/>
      <c r="G320" s="262"/>
      <c r="H320" s="262"/>
      <c r="I320" s="262"/>
      <c r="J320" s="262"/>
      <c r="K320" s="262"/>
      <c r="L320" s="262"/>
      <c r="M320" s="262"/>
      <c r="N320" s="262"/>
      <c r="O320" s="262"/>
    </row>
    <row r="321" spans="3:15">
      <c r="C321" s="265"/>
      <c r="D321" s="262"/>
      <c r="E321" s="493"/>
      <c r="F321" s="262"/>
      <c r="G321" s="262"/>
      <c r="H321" s="262"/>
      <c r="I321" s="262"/>
      <c r="J321" s="262"/>
      <c r="K321" s="262"/>
      <c r="L321" s="262"/>
      <c r="M321" s="262"/>
      <c r="N321" s="262"/>
      <c r="O321" s="262"/>
    </row>
    <row r="322" spans="3:15">
      <c r="C322" s="265"/>
      <c r="D322" s="262"/>
      <c r="E322" s="493"/>
      <c r="F322" s="262"/>
      <c r="G322" s="262"/>
      <c r="H322" s="262"/>
      <c r="I322" s="262"/>
      <c r="J322" s="262"/>
      <c r="K322" s="262"/>
      <c r="L322" s="262"/>
      <c r="M322" s="262"/>
      <c r="N322" s="262"/>
      <c r="O322" s="262"/>
    </row>
    <row r="323" spans="3:15">
      <c r="C323" s="265"/>
      <c r="D323" s="262"/>
      <c r="E323" s="493"/>
      <c r="F323" s="262"/>
      <c r="G323" s="262"/>
      <c r="H323" s="262"/>
      <c r="I323" s="262"/>
      <c r="J323" s="262"/>
      <c r="K323" s="262"/>
      <c r="L323" s="262"/>
      <c r="M323" s="262"/>
      <c r="N323" s="262"/>
      <c r="O323" s="262"/>
    </row>
    <row r="324" spans="3:15">
      <c r="C324" s="265"/>
      <c r="D324" s="262"/>
      <c r="E324" s="493"/>
      <c r="F324" s="262"/>
      <c r="G324" s="262"/>
      <c r="H324" s="262"/>
      <c r="I324" s="262"/>
      <c r="J324" s="262"/>
      <c r="K324" s="262"/>
      <c r="L324" s="262"/>
      <c r="M324" s="262"/>
      <c r="N324" s="262"/>
      <c r="O324" s="262"/>
    </row>
    <row r="325" spans="3:15">
      <c r="C325" s="265"/>
      <c r="D325" s="262"/>
      <c r="E325" s="493"/>
      <c r="F325" s="262"/>
      <c r="G325" s="262"/>
      <c r="H325" s="262"/>
      <c r="I325" s="262"/>
      <c r="J325" s="262"/>
      <c r="K325" s="262"/>
      <c r="L325" s="262"/>
      <c r="M325" s="262"/>
      <c r="N325" s="262"/>
      <c r="O325" s="262"/>
    </row>
    <row r="326" spans="3:15">
      <c r="C326" s="265"/>
      <c r="D326" s="262"/>
      <c r="E326" s="493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</row>
    <row r="327" spans="3:15">
      <c r="C327" s="265"/>
      <c r="D327" s="262"/>
      <c r="E327" s="493"/>
      <c r="F327" s="262"/>
      <c r="G327" s="262"/>
      <c r="H327" s="262"/>
      <c r="I327" s="262"/>
      <c r="J327" s="262"/>
      <c r="K327" s="262"/>
      <c r="L327" s="262"/>
      <c r="M327" s="262"/>
      <c r="N327" s="262"/>
      <c r="O327" s="262"/>
    </row>
    <row r="328" spans="3:15">
      <c r="C328" s="265"/>
      <c r="D328" s="262"/>
      <c r="E328" s="493"/>
      <c r="F328" s="262"/>
      <c r="G328" s="262"/>
      <c r="H328" s="262"/>
      <c r="I328" s="262"/>
      <c r="J328" s="262"/>
      <c r="K328" s="262"/>
      <c r="L328" s="262"/>
      <c r="M328" s="262"/>
      <c r="N328" s="262"/>
      <c r="O328" s="262"/>
    </row>
    <row r="329" spans="3:15">
      <c r="C329" s="265"/>
      <c r="D329" s="262"/>
      <c r="E329" s="493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</row>
    <row r="330" spans="3:15">
      <c r="C330" s="265"/>
      <c r="D330" s="262"/>
      <c r="E330" s="493"/>
      <c r="F330" s="262"/>
      <c r="G330" s="262"/>
      <c r="H330" s="262"/>
      <c r="I330" s="262"/>
      <c r="J330" s="262"/>
      <c r="K330" s="262"/>
      <c r="L330" s="262"/>
      <c r="M330" s="262"/>
      <c r="N330" s="262"/>
      <c r="O330" s="262"/>
    </row>
    <row r="331" spans="3:15">
      <c r="C331" s="265"/>
      <c r="D331" s="262"/>
      <c r="E331" s="493"/>
      <c r="F331" s="262"/>
      <c r="G331" s="262"/>
      <c r="H331" s="262"/>
      <c r="I331" s="262"/>
      <c r="J331" s="262"/>
      <c r="K331" s="262"/>
      <c r="L331" s="262"/>
      <c r="M331" s="262"/>
      <c r="N331" s="262"/>
      <c r="O331" s="262"/>
    </row>
    <row r="332" spans="3:15">
      <c r="C332" s="265"/>
      <c r="D332" s="262"/>
      <c r="E332" s="493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</row>
    <row r="333" spans="3:15">
      <c r="C333" s="265"/>
      <c r="D333" s="262"/>
      <c r="E333" s="493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</row>
    <row r="334" spans="3:15">
      <c r="C334" s="265"/>
      <c r="D334" s="262"/>
      <c r="E334" s="493"/>
      <c r="F334" s="262"/>
      <c r="G334" s="262"/>
      <c r="H334" s="262"/>
      <c r="I334" s="262"/>
      <c r="J334" s="262"/>
      <c r="K334" s="262"/>
      <c r="L334" s="262"/>
      <c r="M334" s="262"/>
      <c r="N334" s="262"/>
      <c r="O334" s="262"/>
    </row>
    <row r="335" spans="3:15">
      <c r="C335" s="265"/>
      <c r="D335" s="262"/>
      <c r="E335" s="493"/>
      <c r="F335" s="262"/>
      <c r="G335" s="262"/>
      <c r="H335" s="262"/>
      <c r="I335" s="262"/>
      <c r="J335" s="262"/>
      <c r="K335" s="262"/>
      <c r="L335" s="262"/>
      <c r="M335" s="262"/>
      <c r="N335" s="262"/>
      <c r="O335" s="262"/>
    </row>
    <row r="336" spans="3:15">
      <c r="C336" s="265"/>
      <c r="D336" s="262"/>
      <c r="E336" s="493"/>
      <c r="F336" s="262"/>
      <c r="G336" s="262"/>
      <c r="H336" s="262"/>
      <c r="I336" s="262"/>
      <c r="J336" s="262"/>
      <c r="K336" s="262"/>
      <c r="L336" s="262"/>
      <c r="M336" s="262"/>
      <c r="N336" s="262"/>
      <c r="O336" s="262"/>
    </row>
    <row r="337" spans="3:15">
      <c r="C337" s="265"/>
      <c r="D337" s="262"/>
      <c r="E337" s="493"/>
      <c r="F337" s="262"/>
      <c r="G337" s="262"/>
      <c r="H337" s="262"/>
      <c r="I337" s="262"/>
      <c r="J337" s="262"/>
      <c r="K337" s="262"/>
      <c r="L337" s="262"/>
      <c r="M337" s="262"/>
      <c r="N337" s="262"/>
      <c r="O337" s="262"/>
    </row>
    <row r="338" spans="3:15">
      <c r="C338" s="265"/>
      <c r="D338" s="262"/>
      <c r="E338" s="493"/>
      <c r="F338" s="262"/>
      <c r="G338" s="262"/>
      <c r="H338" s="262"/>
      <c r="I338" s="262"/>
      <c r="J338" s="262"/>
      <c r="K338" s="262"/>
      <c r="L338" s="262"/>
      <c r="M338" s="262"/>
      <c r="N338" s="262"/>
      <c r="O338" s="262"/>
    </row>
    <row r="339" spans="3:15">
      <c r="C339" s="265"/>
      <c r="D339" s="262"/>
      <c r="E339" s="493"/>
      <c r="F339" s="262"/>
      <c r="G339" s="262"/>
      <c r="H339" s="262"/>
      <c r="I339" s="262"/>
      <c r="J339" s="262"/>
      <c r="K339" s="262"/>
      <c r="L339" s="262"/>
      <c r="M339" s="262"/>
      <c r="N339" s="262"/>
      <c r="O339" s="262"/>
    </row>
    <row r="340" spans="3:15">
      <c r="C340" s="265"/>
      <c r="D340" s="262"/>
      <c r="E340" s="493"/>
      <c r="F340" s="262"/>
      <c r="G340" s="262"/>
      <c r="H340" s="262"/>
      <c r="I340" s="262"/>
      <c r="J340" s="262"/>
      <c r="K340" s="262"/>
      <c r="L340" s="262"/>
      <c r="M340" s="262"/>
      <c r="N340" s="262"/>
      <c r="O340" s="262"/>
    </row>
    <row r="341" spans="3:15">
      <c r="C341" s="265"/>
      <c r="D341" s="262"/>
      <c r="E341" s="493"/>
      <c r="F341" s="262"/>
      <c r="G341" s="262"/>
      <c r="H341" s="262"/>
      <c r="I341" s="262"/>
      <c r="J341" s="262"/>
      <c r="K341" s="262"/>
      <c r="L341" s="262"/>
      <c r="M341" s="262"/>
      <c r="N341" s="262"/>
      <c r="O341" s="262"/>
    </row>
    <row r="342" spans="3:15">
      <c r="C342" s="265"/>
      <c r="D342" s="262"/>
      <c r="E342" s="493"/>
      <c r="F342" s="262"/>
      <c r="G342" s="262"/>
      <c r="H342" s="262"/>
      <c r="I342" s="262"/>
      <c r="J342" s="262"/>
      <c r="K342" s="262"/>
      <c r="L342" s="262"/>
      <c r="M342" s="262"/>
      <c r="N342" s="262"/>
      <c r="O342" s="262"/>
    </row>
    <row r="343" spans="3:15">
      <c r="C343" s="265"/>
      <c r="D343" s="262"/>
      <c r="E343" s="493"/>
      <c r="F343" s="262"/>
      <c r="G343" s="262"/>
      <c r="H343" s="262"/>
      <c r="I343" s="262"/>
      <c r="J343" s="262"/>
      <c r="K343" s="262"/>
      <c r="L343" s="262"/>
      <c r="M343" s="262"/>
      <c r="N343" s="262"/>
      <c r="O343" s="262"/>
    </row>
    <row r="344" spans="3:15">
      <c r="C344" s="265"/>
      <c r="D344" s="262"/>
      <c r="E344" s="493"/>
      <c r="F344" s="262"/>
      <c r="G344" s="262"/>
      <c r="H344" s="262"/>
      <c r="I344" s="262"/>
      <c r="J344" s="262"/>
      <c r="K344" s="262"/>
      <c r="L344" s="262"/>
      <c r="M344" s="262"/>
      <c r="N344" s="262"/>
      <c r="O344" s="262"/>
    </row>
    <row r="345" spans="3:15">
      <c r="C345" s="265"/>
      <c r="D345" s="262"/>
      <c r="E345" s="493"/>
      <c r="F345" s="262"/>
      <c r="G345" s="262"/>
      <c r="H345" s="262"/>
      <c r="I345" s="262"/>
      <c r="J345" s="262"/>
      <c r="K345" s="262"/>
      <c r="L345" s="262"/>
      <c r="M345" s="262"/>
      <c r="N345" s="262"/>
      <c r="O345" s="262"/>
    </row>
    <row r="346" spans="3:15">
      <c r="C346" s="265"/>
      <c r="D346" s="262"/>
      <c r="E346" s="493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</row>
    <row r="347" spans="3:15">
      <c r="C347" s="265"/>
      <c r="D347" s="262"/>
      <c r="E347" s="493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</row>
    <row r="348" spans="3:15">
      <c r="C348" s="265"/>
      <c r="D348" s="262"/>
      <c r="E348" s="493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</row>
    <row r="349" spans="3:15">
      <c r="C349" s="265"/>
      <c r="D349" s="262"/>
      <c r="E349" s="493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</row>
    <row r="350" spans="3:15">
      <c r="C350" s="265"/>
      <c r="D350" s="262"/>
      <c r="E350" s="493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</row>
    <row r="351" spans="3:15">
      <c r="C351" s="265"/>
      <c r="D351" s="262"/>
      <c r="E351" s="493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</row>
    <row r="352" spans="3:15">
      <c r="C352" s="265"/>
      <c r="D352" s="262"/>
      <c r="E352" s="493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</row>
    <row r="353" spans="3:15">
      <c r="C353" s="265"/>
      <c r="D353" s="262"/>
      <c r="E353" s="493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</row>
    <row r="354" spans="3:15">
      <c r="C354" s="265"/>
      <c r="D354" s="262"/>
      <c r="E354" s="493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</row>
    <row r="355" spans="3:15">
      <c r="C355" s="265"/>
      <c r="D355" s="262"/>
      <c r="E355" s="493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</row>
    <row r="356" spans="3:15">
      <c r="C356" s="265"/>
      <c r="D356" s="262"/>
      <c r="E356" s="493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</row>
    <row r="357" spans="3:15">
      <c r="C357" s="265"/>
      <c r="D357" s="262"/>
      <c r="E357" s="493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</row>
    <row r="358" spans="3:15">
      <c r="C358" s="265"/>
      <c r="D358" s="262"/>
      <c r="E358" s="493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</row>
    <row r="359" spans="3:15">
      <c r="C359" s="265"/>
      <c r="D359" s="262"/>
      <c r="E359" s="493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</row>
    <row r="360" spans="3:15">
      <c r="C360" s="265"/>
      <c r="D360" s="262"/>
      <c r="E360" s="493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</row>
    <row r="361" spans="3:15">
      <c r="C361" s="265"/>
      <c r="D361" s="262"/>
      <c r="E361" s="493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</row>
    <row r="362" spans="3:15">
      <c r="C362" s="265"/>
      <c r="D362" s="262"/>
      <c r="E362" s="493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</row>
    <row r="363" spans="3:15">
      <c r="C363" s="265"/>
      <c r="D363" s="262"/>
      <c r="E363" s="493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</row>
    <row r="364" spans="3:15">
      <c r="C364" s="265"/>
      <c r="D364" s="262"/>
      <c r="E364" s="493"/>
      <c r="F364" s="262"/>
      <c r="G364" s="262"/>
      <c r="H364" s="262"/>
      <c r="I364" s="262"/>
      <c r="J364" s="262"/>
      <c r="K364" s="262"/>
      <c r="L364" s="262"/>
      <c r="M364" s="262"/>
      <c r="N364" s="262"/>
      <c r="O364" s="262"/>
    </row>
    <row r="365" spans="3:15">
      <c r="C365" s="265"/>
      <c r="D365" s="262"/>
      <c r="E365" s="493"/>
      <c r="F365" s="262"/>
      <c r="G365" s="262"/>
      <c r="H365" s="262"/>
      <c r="I365" s="262"/>
      <c r="J365" s="262"/>
      <c r="K365" s="262"/>
      <c r="L365" s="262"/>
      <c r="M365" s="262"/>
      <c r="N365" s="262"/>
      <c r="O365" s="262"/>
    </row>
    <row r="366" spans="3:15">
      <c r="C366" s="265"/>
      <c r="D366" s="262"/>
      <c r="E366" s="493"/>
      <c r="F366" s="262"/>
      <c r="G366" s="262"/>
      <c r="H366" s="262"/>
      <c r="I366" s="262"/>
      <c r="J366" s="262"/>
      <c r="K366" s="262"/>
      <c r="L366" s="262"/>
      <c r="M366" s="262"/>
      <c r="N366" s="262"/>
      <c r="O366" s="262"/>
    </row>
    <row r="367" spans="3:15">
      <c r="C367" s="265"/>
      <c r="D367" s="262"/>
      <c r="E367" s="493"/>
      <c r="F367" s="262"/>
      <c r="G367" s="262"/>
      <c r="H367" s="262"/>
      <c r="I367" s="262"/>
      <c r="J367" s="262"/>
      <c r="K367" s="262"/>
      <c r="L367" s="262"/>
      <c r="M367" s="262"/>
      <c r="N367" s="262"/>
      <c r="O367" s="262"/>
    </row>
    <row r="368" spans="3:15">
      <c r="C368" s="265"/>
      <c r="D368" s="262"/>
      <c r="E368" s="493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</row>
    <row r="369" spans="3:15">
      <c r="C369" s="265"/>
      <c r="D369" s="262"/>
      <c r="E369" s="493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</row>
    <row r="370" spans="3:15">
      <c r="C370" s="265"/>
      <c r="D370" s="262"/>
      <c r="E370" s="493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</row>
    <row r="371" spans="3:15">
      <c r="C371" s="265"/>
      <c r="D371" s="262"/>
      <c r="E371" s="493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</row>
    <row r="372" spans="3:15">
      <c r="C372" s="265"/>
      <c r="D372" s="262"/>
      <c r="E372" s="494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</row>
    <row r="373" spans="3:15">
      <c r="C373" s="265"/>
      <c r="D373" s="262"/>
      <c r="E373" s="494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</row>
    <row r="374" spans="3:15">
      <c r="C374" s="265"/>
      <c r="D374" s="262"/>
      <c r="E374" s="494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</row>
    <row r="375" spans="3:15">
      <c r="C375" s="265"/>
      <c r="D375" s="262"/>
      <c r="E375" s="494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</row>
    <row r="376" spans="3:15">
      <c r="C376" s="265"/>
      <c r="D376" s="262"/>
      <c r="E376" s="494"/>
      <c r="F376" s="262"/>
      <c r="G376" s="262"/>
      <c r="H376" s="262"/>
      <c r="I376" s="262"/>
      <c r="J376" s="262"/>
      <c r="K376" s="262"/>
      <c r="L376" s="262"/>
      <c r="M376" s="262"/>
      <c r="N376" s="262"/>
      <c r="O376" s="262"/>
    </row>
    <row r="377" spans="3:15">
      <c r="C377" s="265"/>
      <c r="D377" s="262"/>
      <c r="E377" s="494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</row>
    <row r="378" spans="3:15">
      <c r="C378" s="265"/>
      <c r="D378" s="262"/>
      <c r="E378" s="494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</row>
    <row r="379" spans="3:15">
      <c r="C379" s="265"/>
      <c r="D379" s="262"/>
      <c r="E379" s="494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zoomScale="130" zoomScaleNormal="130" workbookViewId="0">
      <selection sqref="A1:G37"/>
    </sheetView>
  </sheetViews>
  <sheetFormatPr defaultRowHeight="12.75"/>
  <cols>
    <col min="1" max="1" width="5.5703125" style="127" customWidth="1"/>
    <col min="2" max="2" width="6" customWidth="1"/>
    <col min="3" max="3" width="92.42578125" customWidth="1"/>
    <col min="4" max="4" width="11.28515625" customWidth="1"/>
    <col min="9" max="9" width="6.140625" customWidth="1"/>
  </cols>
  <sheetData>
    <row r="1" spans="1:11">
      <c r="A1" s="532"/>
      <c r="B1" s="475"/>
      <c r="C1" s="475" t="s">
        <v>990</v>
      </c>
      <c r="D1" s="475"/>
      <c r="E1" s="475"/>
      <c r="F1" s="475"/>
      <c r="G1" s="475"/>
      <c r="H1" s="475"/>
      <c r="I1" s="475"/>
    </row>
    <row r="2" spans="1:11">
      <c r="A2" s="532"/>
      <c r="B2" s="24" t="s">
        <v>0</v>
      </c>
      <c r="C2" s="24" t="s">
        <v>935</v>
      </c>
      <c r="D2" s="24" t="s">
        <v>994</v>
      </c>
      <c r="E2" s="24" t="s">
        <v>939</v>
      </c>
      <c r="F2" s="29"/>
      <c r="G2" s="29"/>
      <c r="H2" s="29"/>
      <c r="I2" s="29"/>
      <c r="J2" s="14"/>
      <c r="K2" s="14"/>
    </row>
    <row r="3" spans="1:11">
      <c r="A3" s="532">
        <v>1</v>
      </c>
      <c r="B3" s="14">
        <v>1991</v>
      </c>
      <c r="C3" s="14" t="s">
        <v>938</v>
      </c>
      <c r="D3" s="143" t="s">
        <v>957</v>
      </c>
      <c r="E3" s="14" t="s">
        <v>1009</v>
      </c>
      <c r="F3" s="14"/>
      <c r="G3" s="14"/>
      <c r="H3" s="14"/>
      <c r="I3" s="14"/>
      <c r="J3" s="14"/>
      <c r="K3" s="14"/>
    </row>
    <row r="4" spans="1:11">
      <c r="A4" s="532">
        <v>2</v>
      </c>
      <c r="B4" s="14">
        <v>1993</v>
      </c>
      <c r="C4" s="14" t="s">
        <v>937</v>
      </c>
      <c r="D4" s="143" t="s">
        <v>957</v>
      </c>
      <c r="E4" s="14" t="s">
        <v>936</v>
      </c>
      <c r="F4" s="14"/>
      <c r="G4" s="14"/>
      <c r="H4" s="14"/>
      <c r="I4" s="14"/>
      <c r="J4" s="14"/>
      <c r="K4" s="14"/>
    </row>
    <row r="5" spans="1:11">
      <c r="A5" s="532">
        <v>3</v>
      </c>
      <c r="B5" s="14">
        <v>1994</v>
      </c>
      <c r="C5" s="143" t="s">
        <v>940</v>
      </c>
      <c r="D5" s="143" t="s">
        <v>983</v>
      </c>
      <c r="E5" s="143" t="s">
        <v>936</v>
      </c>
      <c r="F5" s="14"/>
      <c r="G5" s="14"/>
      <c r="H5" s="14"/>
      <c r="I5" s="14"/>
      <c r="J5" s="14"/>
      <c r="K5" s="14"/>
    </row>
    <row r="6" spans="1:11">
      <c r="A6" s="532">
        <v>4</v>
      </c>
      <c r="B6" s="14">
        <v>1995</v>
      </c>
      <c r="C6" s="14" t="s">
        <v>941</v>
      </c>
      <c r="D6" s="143" t="s">
        <v>957</v>
      </c>
      <c r="E6" s="143" t="s">
        <v>936</v>
      </c>
      <c r="F6" s="14"/>
      <c r="G6" s="14"/>
      <c r="H6" s="14"/>
      <c r="I6" s="14"/>
      <c r="J6" s="14"/>
      <c r="K6" s="14"/>
    </row>
    <row r="7" spans="1:11">
      <c r="A7" s="532">
        <v>5</v>
      </c>
      <c r="B7" s="14">
        <v>1998</v>
      </c>
      <c r="C7" s="143" t="s">
        <v>942</v>
      </c>
      <c r="D7" s="143" t="s">
        <v>957</v>
      </c>
      <c r="E7" s="14" t="s">
        <v>1009</v>
      </c>
      <c r="F7" s="14"/>
      <c r="G7" s="14"/>
      <c r="H7" s="14"/>
      <c r="I7" s="14"/>
      <c r="J7" s="14"/>
      <c r="K7" s="14"/>
    </row>
    <row r="8" spans="1:11">
      <c r="A8" s="532">
        <v>6</v>
      </c>
      <c r="B8" s="14">
        <v>1998</v>
      </c>
      <c r="C8" s="143" t="s">
        <v>991</v>
      </c>
      <c r="D8" s="143" t="s">
        <v>957</v>
      </c>
      <c r="E8" s="143" t="s">
        <v>943</v>
      </c>
      <c r="F8" s="14"/>
      <c r="G8" s="14"/>
      <c r="H8" s="14"/>
      <c r="I8" s="14"/>
      <c r="J8" s="14"/>
      <c r="K8" s="14"/>
    </row>
    <row r="9" spans="1:11">
      <c r="A9" s="532">
        <v>7</v>
      </c>
      <c r="B9" s="14">
        <v>2000</v>
      </c>
      <c r="C9" s="143" t="s">
        <v>944</v>
      </c>
      <c r="D9" s="143" t="s">
        <v>984</v>
      </c>
      <c r="E9" s="143" t="s">
        <v>945</v>
      </c>
      <c r="F9" s="14"/>
      <c r="G9" s="14"/>
      <c r="H9" s="14"/>
      <c r="I9" s="14"/>
      <c r="J9" s="14"/>
      <c r="K9" s="14"/>
    </row>
    <row r="10" spans="1:11">
      <c r="A10" s="532">
        <v>8</v>
      </c>
      <c r="B10" s="14">
        <v>2000</v>
      </c>
      <c r="C10" s="143" t="s">
        <v>946</v>
      </c>
      <c r="D10" s="143" t="s">
        <v>985</v>
      </c>
      <c r="E10" s="143" t="s">
        <v>945</v>
      </c>
      <c r="F10" s="14"/>
      <c r="G10" s="14"/>
      <c r="H10" s="14"/>
      <c r="I10" s="14"/>
      <c r="J10" s="14"/>
      <c r="K10" s="14"/>
    </row>
    <row r="11" spans="1:11">
      <c r="A11" s="532">
        <v>9</v>
      </c>
      <c r="B11" s="14">
        <v>2000</v>
      </c>
      <c r="C11" s="143" t="s">
        <v>947</v>
      </c>
      <c r="D11" s="143" t="s">
        <v>986</v>
      </c>
      <c r="E11" s="143" t="s">
        <v>945</v>
      </c>
      <c r="F11" s="14"/>
      <c r="G11" s="14"/>
      <c r="H11" s="14"/>
      <c r="I11" s="14"/>
      <c r="J11" s="14"/>
      <c r="K11" s="14"/>
    </row>
    <row r="12" spans="1:11">
      <c r="A12" s="532">
        <v>10</v>
      </c>
      <c r="B12" s="14">
        <v>2001</v>
      </c>
      <c r="C12" s="531" t="s">
        <v>948</v>
      </c>
      <c r="D12" s="531" t="s">
        <v>957</v>
      </c>
      <c r="E12" s="143" t="s">
        <v>936</v>
      </c>
      <c r="F12" s="14"/>
      <c r="G12" s="14"/>
      <c r="H12" s="14"/>
      <c r="I12" s="14"/>
      <c r="J12" s="14"/>
      <c r="K12" s="14"/>
    </row>
    <row r="13" spans="1:11">
      <c r="A13" s="532">
        <v>11</v>
      </c>
      <c r="B13" s="14">
        <v>2001</v>
      </c>
      <c r="C13" s="14" t="s">
        <v>949</v>
      </c>
      <c r="D13" s="143" t="s">
        <v>987</v>
      </c>
      <c r="E13" s="143" t="s">
        <v>945</v>
      </c>
      <c r="F13" s="14"/>
      <c r="G13" s="14"/>
      <c r="H13" s="14"/>
      <c r="I13" s="14"/>
      <c r="J13" s="14"/>
      <c r="K13" s="14"/>
    </row>
    <row r="14" spans="1:11">
      <c r="A14" s="532">
        <v>12</v>
      </c>
      <c r="B14" s="14">
        <v>2002</v>
      </c>
      <c r="C14" s="14" t="s">
        <v>950</v>
      </c>
      <c r="D14" s="143" t="s">
        <v>957</v>
      </c>
      <c r="E14" s="143" t="s">
        <v>936</v>
      </c>
      <c r="F14" s="14"/>
      <c r="G14" s="14"/>
      <c r="H14" s="14"/>
      <c r="I14" s="14"/>
      <c r="J14" s="14"/>
      <c r="K14" s="14"/>
    </row>
    <row r="15" spans="1:11">
      <c r="A15" s="532">
        <v>13</v>
      </c>
      <c r="B15" s="14">
        <v>2002</v>
      </c>
      <c r="C15" s="14" t="s">
        <v>951</v>
      </c>
      <c r="D15" s="143" t="s">
        <v>988</v>
      </c>
      <c r="E15" s="143" t="s">
        <v>945</v>
      </c>
      <c r="F15" s="14"/>
      <c r="G15" s="14"/>
      <c r="H15" s="14"/>
      <c r="I15" s="14"/>
      <c r="J15" s="14"/>
      <c r="K15" s="14"/>
    </row>
    <row r="16" spans="1:11">
      <c r="A16" s="532">
        <v>14</v>
      </c>
      <c r="B16" s="14">
        <v>2003</v>
      </c>
      <c r="C16" s="143" t="s">
        <v>952</v>
      </c>
      <c r="D16" s="143" t="s">
        <v>989</v>
      </c>
      <c r="E16" s="143" t="s">
        <v>936</v>
      </c>
      <c r="F16" s="14"/>
      <c r="G16" s="14"/>
      <c r="H16" s="14"/>
      <c r="I16" s="14"/>
      <c r="J16" s="14"/>
      <c r="K16" s="14"/>
    </row>
    <row r="17" spans="1:11">
      <c r="A17" s="532">
        <v>15</v>
      </c>
      <c r="B17" s="14">
        <v>2003</v>
      </c>
      <c r="C17" s="143" t="s">
        <v>953</v>
      </c>
      <c r="D17" s="143" t="s">
        <v>958</v>
      </c>
      <c r="E17" s="143" t="s">
        <v>945</v>
      </c>
      <c r="F17" s="14"/>
      <c r="G17" s="14"/>
      <c r="H17" s="14"/>
      <c r="I17" s="14"/>
      <c r="J17" s="14"/>
      <c r="K17" s="14"/>
    </row>
    <row r="18" spans="1:11">
      <c r="A18" s="532">
        <v>16</v>
      </c>
      <c r="B18" s="14">
        <v>2003</v>
      </c>
      <c r="C18" s="143" t="s">
        <v>954</v>
      </c>
      <c r="D18" s="143" t="s">
        <v>955</v>
      </c>
      <c r="E18" s="14" t="s">
        <v>1009</v>
      </c>
      <c r="F18" s="14"/>
      <c r="G18" s="14"/>
      <c r="H18" s="14"/>
      <c r="I18" s="14"/>
      <c r="J18" s="14"/>
      <c r="K18" s="14"/>
    </row>
    <row r="19" spans="1:11">
      <c r="A19" s="532">
        <v>17</v>
      </c>
      <c r="B19" s="14">
        <v>2005</v>
      </c>
      <c r="C19" s="14" t="s">
        <v>956</v>
      </c>
      <c r="D19" s="143" t="s">
        <v>957</v>
      </c>
      <c r="E19" s="14" t="s">
        <v>1009</v>
      </c>
      <c r="F19" s="14"/>
      <c r="G19" s="14"/>
      <c r="H19" s="14"/>
      <c r="I19" s="14"/>
      <c r="J19" s="14"/>
      <c r="K19" s="14"/>
    </row>
    <row r="20" spans="1:11">
      <c r="A20" s="532">
        <v>18</v>
      </c>
      <c r="B20" s="14">
        <v>2007</v>
      </c>
      <c r="C20" s="14" t="s">
        <v>959</v>
      </c>
      <c r="D20" s="143" t="s">
        <v>960</v>
      </c>
      <c r="E20" s="143" t="s">
        <v>936</v>
      </c>
      <c r="F20" s="14"/>
      <c r="G20" s="14"/>
      <c r="H20" s="14"/>
      <c r="I20" s="14"/>
      <c r="J20" s="14"/>
      <c r="K20" s="14"/>
    </row>
    <row r="21" spans="1:11">
      <c r="A21" s="532">
        <v>19</v>
      </c>
      <c r="B21" s="14">
        <v>2008</v>
      </c>
      <c r="C21" s="143" t="s">
        <v>961</v>
      </c>
      <c r="D21" s="143" t="s">
        <v>962</v>
      </c>
      <c r="E21" s="143" t="s">
        <v>945</v>
      </c>
      <c r="F21" s="14"/>
      <c r="G21" s="14"/>
      <c r="H21" s="14"/>
      <c r="I21" s="14"/>
      <c r="J21" s="14"/>
      <c r="K21" s="14"/>
    </row>
    <row r="22" spans="1:11">
      <c r="A22" s="532">
        <v>20</v>
      </c>
      <c r="B22" s="14">
        <v>2008</v>
      </c>
      <c r="C22" s="143" t="s">
        <v>963</v>
      </c>
      <c r="D22" s="143" t="s">
        <v>964</v>
      </c>
      <c r="E22" s="143" t="s">
        <v>965</v>
      </c>
      <c r="F22" s="14"/>
      <c r="G22" s="14"/>
      <c r="H22" s="14"/>
      <c r="I22" s="14"/>
      <c r="J22" s="14"/>
      <c r="K22" s="14"/>
    </row>
    <row r="23" spans="1:11">
      <c r="A23" s="532">
        <v>21</v>
      </c>
      <c r="B23" s="14">
        <v>2009</v>
      </c>
      <c r="C23" s="14" t="s">
        <v>966</v>
      </c>
      <c r="D23" s="143" t="s">
        <v>957</v>
      </c>
      <c r="E23" s="143" t="s">
        <v>967</v>
      </c>
      <c r="F23" s="14"/>
      <c r="G23" s="14"/>
      <c r="H23" s="14"/>
      <c r="I23" s="14"/>
      <c r="J23" s="14"/>
      <c r="K23" s="14"/>
    </row>
    <row r="24" spans="1:11">
      <c r="A24" s="532">
        <v>22</v>
      </c>
      <c r="B24" s="14">
        <v>2010</v>
      </c>
      <c r="C24" s="143" t="s">
        <v>968</v>
      </c>
      <c r="D24" s="143" t="s">
        <v>969</v>
      </c>
      <c r="E24" s="143" t="s">
        <v>945</v>
      </c>
      <c r="F24" s="14"/>
      <c r="G24" s="14"/>
      <c r="H24" s="14"/>
      <c r="I24" s="14"/>
      <c r="J24" s="14"/>
      <c r="K24" s="14"/>
    </row>
    <row r="25" spans="1:11">
      <c r="A25" s="532">
        <v>23</v>
      </c>
      <c r="B25" s="14">
        <v>2011</v>
      </c>
      <c r="C25" s="143" t="s">
        <v>970</v>
      </c>
      <c r="D25" s="143" t="s">
        <v>957</v>
      </c>
      <c r="E25" s="143" t="s">
        <v>971</v>
      </c>
      <c r="F25" s="14"/>
      <c r="G25" s="14"/>
      <c r="H25" s="14"/>
      <c r="I25" s="14"/>
      <c r="J25" s="14"/>
      <c r="K25" s="14"/>
    </row>
    <row r="26" spans="1:11">
      <c r="A26" s="532">
        <v>24</v>
      </c>
      <c r="B26" s="14">
        <v>2012</v>
      </c>
      <c r="C26" s="143" t="s">
        <v>992</v>
      </c>
      <c r="D26" s="143" t="s">
        <v>993</v>
      </c>
      <c r="E26" s="143" t="s">
        <v>936</v>
      </c>
      <c r="F26" s="14"/>
      <c r="G26" s="14"/>
      <c r="H26" s="14"/>
      <c r="I26" s="14"/>
      <c r="J26" s="14"/>
      <c r="K26" s="14"/>
    </row>
    <row r="27" spans="1:11">
      <c r="A27" s="532">
        <v>25</v>
      </c>
      <c r="B27" s="14">
        <v>2013</v>
      </c>
      <c r="C27" s="143" t="s">
        <v>995</v>
      </c>
      <c r="D27" s="143" t="s">
        <v>962</v>
      </c>
      <c r="E27" s="143" t="s">
        <v>936</v>
      </c>
      <c r="J27" s="14"/>
      <c r="K27" s="14"/>
    </row>
    <row r="28" spans="1:11">
      <c r="A28" s="532">
        <v>26</v>
      </c>
      <c r="B28" s="14">
        <v>2015</v>
      </c>
      <c r="C28" s="14" t="s">
        <v>972</v>
      </c>
      <c r="D28" s="143" t="s">
        <v>957</v>
      </c>
      <c r="E28" s="143" t="s">
        <v>945</v>
      </c>
      <c r="F28" s="14"/>
      <c r="G28" s="14"/>
      <c r="H28" s="14"/>
      <c r="I28" s="14"/>
      <c r="J28" s="14"/>
      <c r="K28" s="14"/>
    </row>
    <row r="29" spans="1:11">
      <c r="A29" s="532">
        <v>27</v>
      </c>
      <c r="B29" s="14">
        <v>2016</v>
      </c>
      <c r="C29" s="14" t="s">
        <v>973</v>
      </c>
      <c r="D29" s="143" t="s">
        <v>974</v>
      </c>
      <c r="E29" s="143" t="s">
        <v>971</v>
      </c>
      <c r="F29" s="14"/>
      <c r="G29" s="14"/>
      <c r="H29" s="14"/>
      <c r="I29" s="14"/>
      <c r="J29" s="14"/>
      <c r="K29" s="14"/>
    </row>
    <row r="30" spans="1:11">
      <c r="A30" s="532">
        <v>28</v>
      </c>
      <c r="B30" s="14">
        <v>2016</v>
      </c>
      <c r="C30" s="143" t="s">
        <v>975</v>
      </c>
      <c r="D30" s="143" t="s">
        <v>976</v>
      </c>
      <c r="E30" s="14" t="s">
        <v>1009</v>
      </c>
      <c r="F30" s="14"/>
      <c r="G30" s="14"/>
      <c r="H30" s="14"/>
      <c r="I30" s="14"/>
      <c r="J30" s="14"/>
      <c r="K30" s="14"/>
    </row>
    <row r="31" spans="1:11">
      <c r="A31" s="532">
        <v>29</v>
      </c>
      <c r="B31" s="14">
        <v>2016</v>
      </c>
      <c r="C31" s="14" t="s">
        <v>977</v>
      </c>
      <c r="D31" s="143" t="s">
        <v>974</v>
      </c>
      <c r="E31" s="143" t="s">
        <v>971</v>
      </c>
      <c r="F31" s="14"/>
      <c r="G31" s="14"/>
      <c r="H31" s="14"/>
      <c r="I31" s="14"/>
      <c r="J31" s="14"/>
      <c r="K31" s="14"/>
    </row>
    <row r="32" spans="1:11">
      <c r="A32" s="532">
        <v>30</v>
      </c>
      <c r="B32" s="14">
        <v>2017</v>
      </c>
      <c r="C32" s="143" t="s">
        <v>978</v>
      </c>
      <c r="D32" s="143" t="s">
        <v>957</v>
      </c>
      <c r="E32" s="143" t="s">
        <v>936</v>
      </c>
      <c r="F32" s="14"/>
      <c r="G32" s="14"/>
      <c r="H32" s="14"/>
      <c r="I32" s="14"/>
      <c r="J32" s="14"/>
      <c r="K32" s="14"/>
    </row>
    <row r="33" spans="1:11">
      <c r="A33" s="532">
        <v>31</v>
      </c>
      <c r="B33" s="14">
        <v>2018</v>
      </c>
      <c r="C33" s="143" t="s">
        <v>979</v>
      </c>
      <c r="D33" s="143" t="s">
        <v>980</v>
      </c>
      <c r="E33" s="14" t="s">
        <v>1009</v>
      </c>
      <c r="F33" s="14"/>
      <c r="G33" s="14"/>
      <c r="H33" s="14"/>
      <c r="I33" s="14"/>
      <c r="J33" s="14"/>
      <c r="K33" s="14"/>
    </row>
    <row r="34" spans="1:11">
      <c r="A34" s="532">
        <v>32</v>
      </c>
      <c r="B34" s="14">
        <v>2019</v>
      </c>
      <c r="C34" s="143" t="s">
        <v>981</v>
      </c>
      <c r="D34" s="143" t="s">
        <v>982</v>
      </c>
      <c r="E34" s="14" t="s">
        <v>1009</v>
      </c>
      <c r="F34" s="14"/>
      <c r="G34" s="14"/>
      <c r="H34" s="14"/>
      <c r="I34" s="14"/>
      <c r="J34" s="14"/>
      <c r="K34" s="14"/>
    </row>
    <row r="35" spans="1:11">
      <c r="A35" s="532">
        <v>33</v>
      </c>
      <c r="B35" s="14">
        <v>2019</v>
      </c>
      <c r="C35" s="14" t="s">
        <v>996</v>
      </c>
      <c r="D35" s="14" t="s">
        <v>982</v>
      </c>
      <c r="E35" s="14" t="s">
        <v>997</v>
      </c>
      <c r="F35" s="14"/>
      <c r="G35" s="14"/>
      <c r="H35" s="14"/>
      <c r="I35" s="14"/>
      <c r="J35" s="14"/>
      <c r="K35" s="14"/>
    </row>
    <row r="36" spans="1:11">
      <c r="A36" s="532">
        <v>34</v>
      </c>
      <c r="B36" s="14">
        <v>2019</v>
      </c>
      <c r="C36" s="538" t="s">
        <v>1006</v>
      </c>
      <c r="D36" s="143" t="s">
        <v>1005</v>
      </c>
      <c r="E36" s="143" t="s">
        <v>936</v>
      </c>
      <c r="F36" s="14"/>
      <c r="G36" s="14"/>
      <c r="H36" s="14"/>
      <c r="I36" s="14"/>
      <c r="J36" s="14"/>
      <c r="K36" s="14"/>
    </row>
    <row r="37" spans="1:11">
      <c r="A37" s="532">
        <v>35</v>
      </c>
      <c r="B37" s="14">
        <v>2019</v>
      </c>
      <c r="C37" s="14" t="s">
        <v>1007</v>
      </c>
      <c r="D37" s="14" t="s">
        <v>980</v>
      </c>
      <c r="E37" s="14" t="s">
        <v>936</v>
      </c>
      <c r="F37" s="14"/>
      <c r="G37" s="14"/>
      <c r="H37" s="14"/>
      <c r="I37" s="14"/>
      <c r="J37" s="14"/>
      <c r="K37" s="14"/>
    </row>
    <row r="38" spans="1:11"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1">
      <c r="B39" s="14"/>
      <c r="C39" s="14"/>
      <c r="D39" s="14"/>
      <c r="E39" s="14"/>
      <c r="F39" s="14"/>
      <c r="G39" s="14"/>
      <c r="H39" s="14"/>
      <c r="I39" s="14"/>
      <c r="J39" s="14"/>
      <c r="K39" s="14"/>
    </row>
    <row r="40" spans="1:11"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>
      <c r="B42" s="14"/>
      <c r="C42" s="14"/>
      <c r="D42" s="14"/>
      <c r="E42" s="14"/>
      <c r="F42" s="14"/>
      <c r="G42" s="14"/>
      <c r="H42" s="14"/>
      <c r="I42" s="14"/>
      <c r="J42" s="14"/>
      <c r="K42" s="14"/>
    </row>
    <row r="43" spans="1:11">
      <c r="B43" s="14"/>
      <c r="C43" s="14"/>
      <c r="D43" s="14"/>
      <c r="E43" s="14"/>
      <c r="F43" s="14"/>
      <c r="G43" s="14"/>
      <c r="H43" s="14"/>
      <c r="I43" s="14"/>
      <c r="J43" s="14"/>
      <c r="K43" s="14"/>
    </row>
    <row r="44" spans="1:11">
      <c r="B44" s="14"/>
      <c r="C44" s="14"/>
      <c r="D44" s="14"/>
      <c r="E44" s="14"/>
      <c r="F44" s="14"/>
      <c r="G44" s="14"/>
      <c r="H44" s="14"/>
      <c r="I44" s="14"/>
      <c r="J44" s="14"/>
      <c r="K44" s="14"/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AP61"/>
  <sheetViews>
    <sheetView zoomScaleNormal="100" workbookViewId="0">
      <selection activeCell="O10" sqref="O10:AM1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8" width="9.140625" style="14"/>
    <col min="9" max="9" width="10.42578125" style="14" customWidth="1"/>
    <col min="10" max="40" width="9.140625" style="14"/>
    <col min="41" max="41" width="10.5703125" style="14" bestFit="1" customWidth="1"/>
    <col min="42" max="16384" width="9.140625" style="14"/>
  </cols>
  <sheetData>
    <row r="2" spans="2:42">
      <c r="U2" s="530" t="s">
        <v>898</v>
      </c>
    </row>
    <row r="3" spans="2:42" ht="13.5" thickBot="1">
      <c r="V3" s="118"/>
      <c r="W3" s="118"/>
      <c r="AO3" s="24">
        <v>2001</v>
      </c>
      <c r="AP3" s="24">
        <v>2016</v>
      </c>
    </row>
    <row r="4" spans="2:42" ht="13.5" thickBot="1">
      <c r="B4" s="250" t="s">
        <v>0</v>
      </c>
      <c r="C4" s="251" t="s">
        <v>124</v>
      </c>
      <c r="D4" s="251" t="s">
        <v>335</v>
      </c>
      <c r="E4" s="251" t="s">
        <v>331</v>
      </c>
      <c r="F4" s="251" t="s">
        <v>332</v>
      </c>
      <c r="G4" s="251" t="s">
        <v>333</v>
      </c>
      <c r="I4" s="31" t="s">
        <v>344</v>
      </c>
      <c r="J4" s="311" t="s">
        <v>142</v>
      </c>
      <c r="K4" s="529">
        <v>1971</v>
      </c>
      <c r="L4" s="529">
        <v>1975</v>
      </c>
      <c r="M4" s="529">
        <v>1985</v>
      </c>
      <c r="N4" s="529">
        <v>1994</v>
      </c>
      <c r="O4" s="529">
        <v>1995</v>
      </c>
      <c r="P4" s="529">
        <v>1996</v>
      </c>
      <c r="Q4" s="529">
        <v>1997</v>
      </c>
      <c r="R4" s="529">
        <v>1998</v>
      </c>
      <c r="S4" s="26">
        <v>1999</v>
      </c>
      <c r="T4" s="26">
        <v>2000</v>
      </c>
      <c r="U4" s="526">
        <v>2001</v>
      </c>
      <c r="V4" s="526">
        <v>2002</v>
      </c>
      <c r="W4" s="526">
        <v>2003</v>
      </c>
      <c r="X4" s="26">
        <v>2004</v>
      </c>
      <c r="Y4" s="26">
        <v>2005</v>
      </c>
      <c r="Z4" s="26">
        <v>2006</v>
      </c>
      <c r="AA4" s="26">
        <v>2007</v>
      </c>
      <c r="AB4" s="26">
        <v>2008</v>
      </c>
      <c r="AC4" s="26">
        <v>2009</v>
      </c>
      <c r="AD4" s="26">
        <v>2010</v>
      </c>
      <c r="AE4" s="26">
        <v>2011</v>
      </c>
      <c r="AF4" s="26">
        <v>2012</v>
      </c>
      <c r="AG4" s="26">
        <v>2013</v>
      </c>
      <c r="AH4" s="26">
        <v>2014</v>
      </c>
      <c r="AI4" s="26">
        <v>2015</v>
      </c>
      <c r="AJ4" s="26">
        <v>2016</v>
      </c>
      <c r="AK4" s="144">
        <v>2017</v>
      </c>
      <c r="AL4" s="144">
        <v>2018</v>
      </c>
      <c r="AM4" s="144">
        <v>2019</v>
      </c>
      <c r="AO4" s="24" t="s">
        <v>900</v>
      </c>
      <c r="AP4" s="24" t="s">
        <v>900</v>
      </c>
    </row>
    <row r="5" spans="2:42" ht="13.5" thickBot="1">
      <c r="B5" s="252">
        <v>1971</v>
      </c>
      <c r="C5" s="253" t="s">
        <v>168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36.700000000000003</v>
      </c>
      <c r="L5" s="14">
        <v>26.86</v>
      </c>
      <c r="M5" s="14">
        <v>20.399999999999999</v>
      </c>
      <c r="N5" s="14">
        <v>11.092675</v>
      </c>
      <c r="O5" s="14">
        <v>29.3863178</v>
      </c>
      <c r="P5" s="14">
        <v>18.013653699999999</v>
      </c>
      <c r="Q5" s="14">
        <v>18.807725399999999</v>
      </c>
      <c r="R5" s="14">
        <v>28.463773799999998</v>
      </c>
      <c r="S5" s="14">
        <v>19.1843906</v>
      </c>
      <c r="T5" s="14">
        <v>24.206640199999999</v>
      </c>
      <c r="U5" s="14">
        <v>27.5221804</v>
      </c>
      <c r="V5" s="14">
        <v>36.398688800000002</v>
      </c>
      <c r="W5" s="14">
        <v>39.633955800000003</v>
      </c>
      <c r="X5" s="14">
        <v>20.040624999999999</v>
      </c>
      <c r="Y5" s="14">
        <v>23.916775000000001</v>
      </c>
      <c r="Z5" s="14">
        <v>34.4634754</v>
      </c>
      <c r="AA5" s="14">
        <v>38.729999999999997</v>
      </c>
      <c r="AB5" s="14">
        <v>42.282615700000001</v>
      </c>
      <c r="AC5" s="14">
        <v>23.14</v>
      </c>
      <c r="AD5" s="14">
        <v>13.0204874</v>
      </c>
      <c r="AE5" s="14">
        <v>27.515000000000001</v>
      </c>
      <c r="AF5" s="14">
        <v>27.074999999999999</v>
      </c>
      <c r="AG5" s="14">
        <v>23.0102197</v>
      </c>
      <c r="AH5" s="14">
        <v>29.798127399999998</v>
      </c>
      <c r="AI5" s="14">
        <v>28.515000000000001</v>
      </c>
      <c r="AJ5" s="14">
        <v>28.48</v>
      </c>
      <c r="AK5" s="279">
        <v>17.812208300000002</v>
      </c>
      <c r="AL5" s="463">
        <v>25.17</v>
      </c>
      <c r="AM5">
        <v>29.54</v>
      </c>
      <c r="AO5" s="279"/>
    </row>
    <row r="6" spans="2:42" ht="13.5" thickBot="1">
      <c r="B6" s="252">
        <v>1972</v>
      </c>
      <c r="C6" s="253" t="s">
        <v>168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35.700000000000003</v>
      </c>
      <c r="L6" s="14">
        <v>34.869999999999997</v>
      </c>
      <c r="M6" s="14">
        <v>30.49</v>
      </c>
      <c r="N6" s="14">
        <v>16.952100000000002</v>
      </c>
      <c r="O6" s="14">
        <v>34.151904199999997</v>
      </c>
      <c r="P6" s="14">
        <v>23.828939500000001</v>
      </c>
      <c r="Q6" s="14">
        <v>28.098376500000001</v>
      </c>
      <c r="R6" s="14">
        <v>32.7265467</v>
      </c>
      <c r="S6" s="14">
        <v>23.560070799999998</v>
      </c>
      <c r="T6" s="14">
        <v>32.9565634</v>
      </c>
      <c r="U6" s="14">
        <v>22.608702399999999</v>
      </c>
      <c r="V6" s="14">
        <v>46.799952099999999</v>
      </c>
      <c r="W6" s="14">
        <v>54.712842999999999</v>
      </c>
      <c r="X6" s="14">
        <v>28.862004599999999</v>
      </c>
      <c r="Y6" s="14">
        <v>28.694932099999999</v>
      </c>
      <c r="Z6" s="14">
        <v>38.460653600000001</v>
      </c>
      <c r="AA6" s="14">
        <v>47.262500000000003</v>
      </c>
      <c r="AB6" s="14">
        <v>55.895833400000001</v>
      </c>
      <c r="AC6" s="14">
        <v>29.647500000000001</v>
      </c>
      <c r="AD6" s="14">
        <v>15.384088999999999</v>
      </c>
      <c r="AE6" s="14">
        <v>30.2925</v>
      </c>
      <c r="AF6" s="14">
        <v>35.155000000000001</v>
      </c>
      <c r="AG6" s="14">
        <v>28.053913300000001</v>
      </c>
      <c r="AH6" s="14">
        <v>31.3245662</v>
      </c>
      <c r="AI6" s="14">
        <v>34.177500000000002</v>
      </c>
      <c r="AJ6" s="14">
        <v>46.99</v>
      </c>
      <c r="AK6" s="262">
        <v>30.935666699999999</v>
      </c>
      <c r="AL6" s="464">
        <v>28.82</v>
      </c>
      <c r="AM6">
        <v>45.14</v>
      </c>
      <c r="AO6" s="262">
        <f>U6/J6</f>
        <v>1.13043512</v>
      </c>
      <c r="AP6" s="14">
        <f>AJ6/J6</f>
        <v>2.3494999999999999</v>
      </c>
    </row>
    <row r="7" spans="2:42" ht="13.5" thickBot="1">
      <c r="B7" s="252">
        <v>1973</v>
      </c>
      <c r="C7" s="253" t="s">
        <v>168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35.520000000000003</v>
      </c>
      <c r="L7" s="14">
        <v>39.72</v>
      </c>
      <c r="M7" s="14">
        <v>34.299999999999997</v>
      </c>
      <c r="N7" s="14">
        <v>22.569524999999999</v>
      </c>
      <c r="O7" s="14">
        <v>37.860841899999997</v>
      </c>
      <c r="P7" s="14">
        <v>27.289170599999999</v>
      </c>
      <c r="Q7" s="14">
        <v>29.164850399999999</v>
      </c>
      <c r="R7" s="14">
        <v>41.185587699999999</v>
      </c>
      <c r="S7" s="14">
        <v>31.011738099999999</v>
      </c>
      <c r="T7" s="14">
        <v>36.154504899999999</v>
      </c>
      <c r="U7" s="14">
        <v>27.468674799999999</v>
      </c>
      <c r="V7" s="14">
        <v>48.093073199999999</v>
      </c>
      <c r="W7" s="14">
        <v>67.785823199999996</v>
      </c>
      <c r="X7" s="14">
        <v>36.092492399999998</v>
      </c>
      <c r="Y7" s="14">
        <v>33.319544299999997</v>
      </c>
      <c r="Z7" s="14">
        <v>43.103391000000002</v>
      </c>
      <c r="AA7" s="14">
        <v>51.732500000000002</v>
      </c>
      <c r="AB7" s="14">
        <v>69.331917599999997</v>
      </c>
      <c r="AC7" s="14">
        <v>37.692500000000003</v>
      </c>
      <c r="AD7" s="14">
        <v>20.640467399999999</v>
      </c>
      <c r="AE7" s="14">
        <v>36.29</v>
      </c>
      <c r="AF7" s="14">
        <v>48.397500000000001</v>
      </c>
      <c r="AG7" s="14">
        <v>35.5309423</v>
      </c>
      <c r="AH7" s="14">
        <v>27.846269299999999</v>
      </c>
      <c r="AI7" s="14">
        <v>32.770000000000003</v>
      </c>
      <c r="AJ7" s="14">
        <v>48.65</v>
      </c>
      <c r="AK7" s="262">
        <v>42.314708299999999</v>
      </c>
      <c r="AL7" s="464">
        <v>30.75</v>
      </c>
      <c r="AM7">
        <v>55.74</v>
      </c>
      <c r="AO7" s="262">
        <f>U7/J7</f>
        <v>0.68671686999999992</v>
      </c>
      <c r="AP7" s="14">
        <f>AJ7/J7</f>
        <v>1.2162500000000001</v>
      </c>
    </row>
    <row r="8" spans="2:42" ht="13.5" thickBot="1">
      <c r="B8" s="252">
        <v>1974</v>
      </c>
      <c r="C8" s="253" t="s">
        <v>168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35.22</v>
      </c>
      <c r="L8" s="14">
        <v>46.85</v>
      </c>
      <c r="M8" s="14">
        <v>34.700000000000003</v>
      </c>
      <c r="N8" s="14">
        <v>33.002749999999999</v>
      </c>
      <c r="O8" s="14">
        <v>41.355914499999997</v>
      </c>
      <c r="P8" s="14">
        <v>26.554293900000001</v>
      </c>
      <c r="Q8" s="14">
        <v>37.790983799999999</v>
      </c>
      <c r="R8" s="14">
        <v>52.240373900000002</v>
      </c>
      <c r="S8" s="14">
        <v>37.082539400000002</v>
      </c>
      <c r="T8" s="14">
        <v>41.573239000000001</v>
      </c>
      <c r="U8" s="14">
        <v>27.9365907</v>
      </c>
      <c r="V8" s="14">
        <v>44.606480300000001</v>
      </c>
      <c r="W8" s="14">
        <v>75.740281999999993</v>
      </c>
      <c r="X8" s="14">
        <v>53.767530499999999</v>
      </c>
      <c r="Y8" s="14">
        <v>38.118406299999997</v>
      </c>
      <c r="Z8" s="14">
        <v>33.828997100000002</v>
      </c>
      <c r="AA8" s="14">
        <v>46.542499999999997</v>
      </c>
      <c r="AB8" s="14">
        <v>81.781833599999999</v>
      </c>
      <c r="AC8" s="14">
        <v>43.51</v>
      </c>
      <c r="AD8" s="14">
        <v>23.463007099999999</v>
      </c>
      <c r="AE8" s="14">
        <v>35.262500000000003</v>
      </c>
      <c r="AF8" s="14">
        <v>55.384999999999998</v>
      </c>
      <c r="AG8" s="14">
        <v>40.0566891</v>
      </c>
      <c r="AH8" s="14">
        <v>25.885349399999999</v>
      </c>
      <c r="AI8" s="14">
        <v>39.1325</v>
      </c>
      <c r="AJ8" s="14">
        <v>64.97</v>
      </c>
      <c r="AK8" s="262">
        <v>61.0848333</v>
      </c>
      <c r="AL8" s="464">
        <v>28.09</v>
      </c>
      <c r="AM8">
        <v>51.09</v>
      </c>
      <c r="AO8" s="262">
        <f>U8/J8</f>
        <v>0.46560984500000002</v>
      </c>
      <c r="AP8" s="14">
        <f>AJ8/J8</f>
        <v>1.0828333333333333</v>
      </c>
    </row>
    <row r="9" spans="2:42" ht="13.5" thickBot="1">
      <c r="B9" s="252">
        <v>1975</v>
      </c>
      <c r="C9" s="253" t="s">
        <v>130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35.42</v>
      </c>
      <c r="L9" s="14">
        <v>51.27</v>
      </c>
      <c r="M9" s="14">
        <v>33.4</v>
      </c>
      <c r="N9" s="14">
        <v>36.408900000000003</v>
      </c>
      <c r="O9" s="14">
        <v>43.472783399999997</v>
      </c>
      <c r="P9" s="14">
        <v>34.885923200000001</v>
      </c>
      <c r="Q9" s="14">
        <v>44.127016900000001</v>
      </c>
      <c r="R9" s="14">
        <v>53.455328000000002</v>
      </c>
      <c r="S9" s="14">
        <v>47.479795299999999</v>
      </c>
      <c r="T9" s="14">
        <v>47.880290199999997</v>
      </c>
      <c r="U9" s="14">
        <v>25.700200800000001</v>
      </c>
      <c r="V9" s="14">
        <v>42.549199899999998</v>
      </c>
      <c r="W9" s="14">
        <v>89.228277399999996</v>
      </c>
      <c r="X9" s="14">
        <v>56.225343000000002</v>
      </c>
      <c r="Y9" s="14">
        <v>38.795962899999999</v>
      </c>
      <c r="Z9" s="14">
        <v>40.2958772</v>
      </c>
      <c r="AA9" s="14">
        <v>42.35</v>
      </c>
      <c r="AB9" s="14">
        <v>86.805154099999996</v>
      </c>
      <c r="AC9" s="14">
        <v>57.272500000000001</v>
      </c>
      <c r="AD9" s="14">
        <v>28.530276300000001</v>
      </c>
      <c r="AE9" s="14">
        <v>40.442500000000003</v>
      </c>
      <c r="AF9" s="14">
        <v>60.65</v>
      </c>
      <c r="AG9" s="14">
        <v>38.100177600000002</v>
      </c>
      <c r="AH9" s="14">
        <v>27.2862735</v>
      </c>
      <c r="AI9" s="14">
        <v>43.24</v>
      </c>
      <c r="AJ9" s="14">
        <v>75.23</v>
      </c>
      <c r="AK9" s="262">
        <v>71.344624999999994</v>
      </c>
      <c r="AL9" s="464">
        <v>30.28</v>
      </c>
      <c r="AM9">
        <v>66.77</v>
      </c>
      <c r="AO9" s="262">
        <f>U9/J9</f>
        <v>0.32125250999999999</v>
      </c>
      <c r="AP9" s="14">
        <f>AJ9/J9</f>
        <v>0.94037500000000007</v>
      </c>
    </row>
    <row r="10" spans="2:42" ht="13.5" thickBot="1">
      <c r="B10" s="252">
        <v>1976</v>
      </c>
      <c r="C10" s="253" t="s">
        <v>130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37.4</v>
      </c>
      <c r="L10" s="14">
        <v>50.54</v>
      </c>
      <c r="M10" s="14">
        <v>30.2</v>
      </c>
      <c r="N10" s="14">
        <v>45.314500000000002</v>
      </c>
      <c r="O10" s="14">
        <v>45.956331800000001</v>
      </c>
      <c r="P10" s="14">
        <v>38.762908000000003</v>
      </c>
      <c r="Q10" s="14">
        <v>53.167639800000003</v>
      </c>
      <c r="R10" s="14">
        <v>56.251839099999998</v>
      </c>
      <c r="S10" s="14">
        <v>54.026965199999999</v>
      </c>
      <c r="T10" s="14">
        <v>39.396862200000001</v>
      </c>
      <c r="U10" s="14">
        <v>21.164360899999998</v>
      </c>
      <c r="V10" s="14">
        <v>43.915607199999997</v>
      </c>
      <c r="W10" s="14">
        <v>88.329077699999999</v>
      </c>
      <c r="X10" s="14">
        <v>60.7</v>
      </c>
      <c r="Y10" s="14">
        <v>42.7795463</v>
      </c>
      <c r="Z10" s="14">
        <v>40.700000000000003</v>
      </c>
      <c r="AA10" s="14">
        <v>50.3</v>
      </c>
      <c r="AB10" s="14">
        <v>88.32</v>
      </c>
      <c r="AC10" s="14">
        <v>73.034999999999997</v>
      </c>
      <c r="AD10" s="14">
        <v>31.33</v>
      </c>
      <c r="AE10" s="14">
        <v>44.69</v>
      </c>
      <c r="AF10" s="14">
        <v>61.23</v>
      </c>
      <c r="AG10" s="14">
        <v>39.880000000000003</v>
      </c>
      <c r="AH10" s="14">
        <v>28.23</v>
      </c>
      <c r="AI10" s="14">
        <v>40.090000000000003</v>
      </c>
      <c r="AJ10" s="14">
        <v>78.819999999999993</v>
      </c>
      <c r="AK10" s="262">
        <v>79.7188333</v>
      </c>
      <c r="AL10" s="464">
        <v>30.97</v>
      </c>
      <c r="AM10">
        <v>71.209999999999994</v>
      </c>
      <c r="AO10" s="262">
        <f>U10/J10</f>
        <v>0.21164360899999998</v>
      </c>
      <c r="AP10" s="14">
        <f>AJ10/J10</f>
        <v>0.7881999999999999</v>
      </c>
    </row>
    <row r="11" spans="2:42" ht="13.5" thickBot="1">
      <c r="B11" s="252">
        <v>1977</v>
      </c>
      <c r="C11" s="253" t="s">
        <v>131</v>
      </c>
      <c r="D11" s="253"/>
      <c r="E11" s="253"/>
      <c r="F11" s="253"/>
      <c r="G11" s="253">
        <v>60</v>
      </c>
      <c r="AH11" s="143" t="s">
        <v>847</v>
      </c>
      <c r="AI11" s="14">
        <f>SUM(AI5:AI10)/6</f>
        <v>36.320833333333333</v>
      </c>
      <c r="AJ11" s="14">
        <f t="shared" ref="AJ11:AK11" si="0">SUM(AJ5:AJ10)/6</f>
        <v>57.19</v>
      </c>
      <c r="AK11" s="14">
        <f t="shared" si="0"/>
        <v>50.53514581666667</v>
      </c>
      <c r="AL11" s="14">
        <f>SUM(AL5:AL10)/6</f>
        <v>29.013333333333335</v>
      </c>
      <c r="AM11" s="14">
        <f>SUM(AM5:AM10)/6</f>
        <v>53.248333333333335</v>
      </c>
    </row>
    <row r="12" spans="2:42" ht="13.5" thickBot="1">
      <c r="B12" s="252">
        <v>1978</v>
      </c>
      <c r="C12" s="253" t="s">
        <v>130</v>
      </c>
      <c r="D12" s="253"/>
      <c r="E12" s="253"/>
      <c r="F12" s="254">
        <v>28654</v>
      </c>
      <c r="G12" s="253">
        <v>60</v>
      </c>
      <c r="AA12" s="290" t="s">
        <v>148</v>
      </c>
    </row>
    <row r="13" spans="2:42" ht="13.5" thickBot="1">
      <c r="B13" s="252">
        <v>1979</v>
      </c>
      <c r="C13" s="253" t="s">
        <v>334</v>
      </c>
      <c r="D13" s="253"/>
      <c r="E13" s="253"/>
      <c r="F13" s="254">
        <v>29034</v>
      </c>
      <c r="G13" s="253">
        <v>60</v>
      </c>
      <c r="Z13" s="515" t="s">
        <v>171</v>
      </c>
      <c r="AA13" s="290" t="s">
        <v>367</v>
      </c>
      <c r="AB13" s="143" t="s">
        <v>0</v>
      </c>
      <c r="AC13" s="24" t="s">
        <v>363</v>
      </c>
      <c r="AD13" s="172"/>
      <c r="AF13" s="143" t="s">
        <v>364</v>
      </c>
      <c r="AG13" s="143" t="s">
        <v>365</v>
      </c>
      <c r="AH13" s="290" t="s">
        <v>368</v>
      </c>
      <c r="AI13" s="290" t="s">
        <v>369</v>
      </c>
    </row>
    <row r="14" spans="2:42" ht="13.5" thickBot="1">
      <c r="B14" s="252">
        <v>1980</v>
      </c>
      <c r="C14" s="253" t="s">
        <v>334</v>
      </c>
      <c r="D14" s="253"/>
      <c r="E14" s="253"/>
      <c r="F14" s="254">
        <v>29396</v>
      </c>
      <c r="G14" s="253">
        <v>60</v>
      </c>
    </row>
    <row r="15" spans="2:42" ht="13.5" thickBot="1">
      <c r="B15" s="252">
        <v>1981</v>
      </c>
      <c r="C15" s="253" t="s">
        <v>334</v>
      </c>
      <c r="D15" s="253"/>
      <c r="E15" s="254">
        <v>29525</v>
      </c>
      <c r="F15" s="254">
        <v>29755</v>
      </c>
      <c r="G15" s="253">
        <v>65</v>
      </c>
    </row>
    <row r="16" spans="2:42" ht="13.5" thickBot="1">
      <c r="B16" s="252">
        <v>1982</v>
      </c>
      <c r="C16" s="253" t="s">
        <v>334</v>
      </c>
      <c r="D16" s="253"/>
      <c r="E16" s="253"/>
      <c r="F16" s="254">
        <v>30130</v>
      </c>
      <c r="G16" s="253"/>
      <c r="Z16" s="14">
        <f>(AA16*60)*1.12/1000</f>
        <v>2.3782695932800002</v>
      </c>
      <c r="AA16" s="14">
        <v>35.390916566666668</v>
      </c>
      <c r="AB16" s="14">
        <v>1999</v>
      </c>
      <c r="AC16" s="237" t="s">
        <v>286</v>
      </c>
      <c r="AF16" s="14">
        <v>0.36009999999999998</v>
      </c>
      <c r="AG16" s="14">
        <v>17.38</v>
      </c>
      <c r="AH16" s="227">
        <v>47.479795299999999</v>
      </c>
      <c r="AI16" s="142">
        <v>54.026965199999999</v>
      </c>
    </row>
    <row r="17" spans="2:35" ht="13.5" thickBot="1">
      <c r="B17" s="252">
        <v>1983</v>
      </c>
      <c r="C17" s="253" t="s">
        <v>334</v>
      </c>
      <c r="D17" s="253"/>
      <c r="E17" s="254">
        <v>33895</v>
      </c>
      <c r="F17" s="254">
        <v>30498</v>
      </c>
      <c r="G17" s="253"/>
      <c r="Z17" s="14">
        <f t="shared" ref="Z17:Z36" si="1">(AA17*60)*1.12/1000</f>
        <v>2.4882827188800007</v>
      </c>
      <c r="AA17" s="14">
        <v>37.028016650000005</v>
      </c>
      <c r="AB17" s="14">
        <v>2000</v>
      </c>
      <c r="AC17" s="237" t="s">
        <v>287</v>
      </c>
      <c r="AF17" s="14">
        <v>0.1802</v>
      </c>
      <c r="AG17" s="14">
        <v>28.018000000000001</v>
      </c>
      <c r="AH17" s="227">
        <v>47.880290199999997</v>
      </c>
      <c r="AI17" s="142">
        <v>39.396862200000001</v>
      </c>
    </row>
    <row r="18" spans="2:35" ht="13.5" thickBot="1">
      <c r="B18" s="252">
        <v>1984</v>
      </c>
      <c r="C18" s="253" t="s">
        <v>334</v>
      </c>
      <c r="D18" s="253"/>
      <c r="E18" s="253"/>
      <c r="F18" s="254">
        <v>30854</v>
      </c>
      <c r="G18" s="253"/>
      <c r="Z18" s="14">
        <f t="shared" si="1"/>
        <v>1.7068879519999995</v>
      </c>
      <c r="AA18" s="14">
        <v>25.400118333333328</v>
      </c>
      <c r="AB18" s="14">
        <v>2001</v>
      </c>
      <c r="AC18" s="237" t="s">
        <v>288</v>
      </c>
      <c r="AF18" s="14">
        <v>-3.15E-2</v>
      </c>
      <c r="AG18" s="14">
        <v>26.975000000000001</v>
      </c>
      <c r="AH18" s="226">
        <v>25.700200800000001</v>
      </c>
      <c r="AI18" s="142">
        <v>21.164360899999998</v>
      </c>
    </row>
    <row r="19" spans="2:35" ht="13.5" thickBot="1">
      <c r="B19" s="252">
        <v>1985</v>
      </c>
      <c r="C19" s="253" t="s">
        <v>334</v>
      </c>
      <c r="D19" s="253"/>
      <c r="E19" s="254">
        <v>30985</v>
      </c>
      <c r="F19" s="254">
        <v>31211</v>
      </c>
      <c r="G19" s="253">
        <v>75</v>
      </c>
      <c r="Z19" s="14">
        <f t="shared" si="1"/>
        <v>2.9384656168000007</v>
      </c>
      <c r="AA19" s="14">
        <v>43.727166916666668</v>
      </c>
      <c r="AB19" s="14">
        <v>2002</v>
      </c>
      <c r="AC19" s="237" t="s">
        <v>289</v>
      </c>
      <c r="AF19" s="14">
        <v>3.0499999999999999E-2</v>
      </c>
      <c r="AG19" s="14">
        <v>42.201999999999998</v>
      </c>
      <c r="AH19" s="226">
        <v>42.549199899999998</v>
      </c>
      <c r="AI19" s="142">
        <v>43.915607199999997</v>
      </c>
    </row>
    <row r="20" spans="2:35" ht="13.5" thickBot="1">
      <c r="B20" s="252">
        <v>1986</v>
      </c>
      <c r="C20" s="253" t="s">
        <v>334</v>
      </c>
      <c r="D20" s="253"/>
      <c r="E20" s="254">
        <v>31341</v>
      </c>
      <c r="F20" s="254">
        <v>31574</v>
      </c>
      <c r="G20" s="253">
        <v>74</v>
      </c>
      <c r="Z20" s="14">
        <f t="shared" si="1"/>
        <v>4.6528189019199999</v>
      </c>
      <c r="AA20" s="14">
        <v>69.238376516666662</v>
      </c>
      <c r="AB20" s="14">
        <v>2003</v>
      </c>
      <c r="AC20" s="237" t="s">
        <v>290</v>
      </c>
      <c r="AF20" s="14">
        <v>0.5071</v>
      </c>
      <c r="AG20" s="14">
        <v>43.88</v>
      </c>
      <c r="AH20" s="227">
        <v>89.228277399999996</v>
      </c>
      <c r="AI20" s="142">
        <v>88.329077699999999</v>
      </c>
    </row>
    <row r="21" spans="2:35" ht="13.5" thickBot="1">
      <c r="B21" s="252">
        <v>1987</v>
      </c>
      <c r="C21" s="253" t="s">
        <v>334</v>
      </c>
      <c r="D21" s="253"/>
      <c r="E21" s="254">
        <v>31713</v>
      </c>
      <c r="F21" s="254">
        <v>31946</v>
      </c>
      <c r="G21" s="253">
        <v>68</v>
      </c>
      <c r="Z21" s="14">
        <f t="shared" si="1"/>
        <v>2.8637055496000001</v>
      </c>
      <c r="AA21" s="14">
        <v>42.614665916666667</v>
      </c>
      <c r="AB21" s="14">
        <v>2004</v>
      </c>
      <c r="AC21" s="237" t="s">
        <v>294</v>
      </c>
      <c r="AF21" s="14">
        <v>0.43290000000000001</v>
      </c>
      <c r="AG21" s="14">
        <v>20.966999999999999</v>
      </c>
      <c r="AH21" s="226">
        <v>56.225343000000002</v>
      </c>
      <c r="AI21" s="142">
        <v>60.7</v>
      </c>
    </row>
    <row r="22" spans="2:35" ht="13.5" thickBot="1">
      <c r="B22" s="252">
        <v>1988</v>
      </c>
      <c r="C22" s="253" t="s">
        <v>334</v>
      </c>
      <c r="D22" s="254">
        <v>32020</v>
      </c>
      <c r="E22" s="254">
        <v>32052</v>
      </c>
      <c r="F22" s="254">
        <v>32314</v>
      </c>
      <c r="G22" s="253">
        <v>67</v>
      </c>
      <c r="Z22" s="14">
        <f t="shared" si="1"/>
        <v>2.3030018692800005</v>
      </c>
      <c r="AA22" s="14">
        <v>34.270861150000002</v>
      </c>
      <c r="AB22" s="14">
        <v>2005</v>
      </c>
      <c r="AC22" s="237" t="s">
        <v>291</v>
      </c>
      <c r="AF22" s="14">
        <v>0.18490000000000001</v>
      </c>
      <c r="AG22" s="14">
        <v>25.027000000000001</v>
      </c>
      <c r="AH22" s="226">
        <v>38.795962899999999</v>
      </c>
      <c r="AI22" s="142">
        <v>42.7795463</v>
      </c>
    </row>
    <row r="23" spans="2:35" ht="13.5" thickBot="1">
      <c r="B23" s="252">
        <v>1989</v>
      </c>
      <c r="C23" s="253" t="s">
        <v>334</v>
      </c>
      <c r="D23" s="254">
        <v>32426</v>
      </c>
      <c r="E23" s="254">
        <v>32430</v>
      </c>
      <c r="F23" s="254">
        <v>32678</v>
      </c>
      <c r="G23" s="253">
        <v>70</v>
      </c>
      <c r="Z23" s="14">
        <f t="shared" si="1"/>
        <v>2.5855468161600008</v>
      </c>
      <c r="AA23" s="14">
        <v>38.47539905</v>
      </c>
      <c r="AB23" s="14">
        <v>2006</v>
      </c>
      <c r="AC23" s="237" t="s">
        <v>292</v>
      </c>
      <c r="AF23" s="14">
        <v>3.9199999999999999E-2</v>
      </c>
      <c r="AG23" s="14">
        <v>36.517000000000003</v>
      </c>
      <c r="AH23" s="226">
        <v>40.2958772</v>
      </c>
      <c r="AI23" s="142">
        <v>40.700000000000003</v>
      </c>
    </row>
    <row r="24" spans="2:35" ht="13.5" thickBot="1">
      <c r="B24" s="252">
        <v>1990</v>
      </c>
      <c r="C24" s="253" t="s">
        <v>334</v>
      </c>
      <c r="D24" s="253"/>
      <c r="E24" s="254">
        <v>32794</v>
      </c>
      <c r="F24" s="254">
        <v>33044</v>
      </c>
      <c r="G24" s="253">
        <v>65</v>
      </c>
      <c r="Z24" s="14">
        <f t="shared" si="1"/>
        <v>3.1014760000000008</v>
      </c>
      <c r="AA24" s="14">
        <v>46.15291666666667</v>
      </c>
      <c r="AB24" s="14">
        <v>2007</v>
      </c>
      <c r="AC24" s="237" t="s">
        <v>296</v>
      </c>
      <c r="AF24" s="14">
        <v>5.4199999999999998E-2</v>
      </c>
      <c r="AG24" s="14">
        <v>43.44</v>
      </c>
      <c r="AH24" s="226">
        <v>42.35</v>
      </c>
      <c r="AI24" s="142">
        <v>50.3</v>
      </c>
    </row>
    <row r="25" spans="2:35" ht="13.5" thickBot="1">
      <c r="B25" s="252">
        <v>1991</v>
      </c>
      <c r="C25" s="253" t="s">
        <v>334</v>
      </c>
      <c r="D25" s="254">
        <v>33087</v>
      </c>
      <c r="E25" s="254">
        <v>33161</v>
      </c>
      <c r="F25" s="254">
        <v>33395</v>
      </c>
      <c r="G25" s="253">
        <v>65</v>
      </c>
      <c r="Z25" s="14">
        <f t="shared" si="1"/>
        <v>4.7534743692799992</v>
      </c>
      <c r="AA25" s="14">
        <v>70.736225733333328</v>
      </c>
      <c r="AB25" s="14">
        <v>2008</v>
      </c>
      <c r="AC25" s="237" t="s">
        <v>297</v>
      </c>
      <c r="AF25" s="14">
        <v>0.47910000000000003</v>
      </c>
      <c r="AG25" s="14">
        <v>46.781999999999996</v>
      </c>
      <c r="AH25" s="226">
        <v>86.805154099999996</v>
      </c>
      <c r="AI25" s="142">
        <v>88.32</v>
      </c>
    </row>
    <row r="26" spans="2:35" ht="13.5" thickBot="1">
      <c r="B26" s="252">
        <v>1992</v>
      </c>
      <c r="C26" s="253" t="s">
        <v>334</v>
      </c>
      <c r="D26" s="254">
        <v>33490</v>
      </c>
      <c r="E26" s="254">
        <v>33507</v>
      </c>
      <c r="F26" s="253"/>
      <c r="G26" s="253">
        <v>63</v>
      </c>
      <c r="Z26" s="14">
        <f t="shared" si="1"/>
        <v>2.9601320000000007</v>
      </c>
      <c r="AA26" s="14">
        <v>44.049583333333338</v>
      </c>
      <c r="AB26" s="14">
        <v>2009</v>
      </c>
      <c r="AC26" s="237" t="s">
        <v>298</v>
      </c>
      <c r="AF26" s="14">
        <v>0.48309999999999997</v>
      </c>
      <c r="AG26" s="14">
        <v>19.895</v>
      </c>
      <c r="AH26" s="226">
        <v>57.272500000000001</v>
      </c>
      <c r="AI26" s="228">
        <v>73.034999999999997</v>
      </c>
    </row>
    <row r="27" spans="2:35" ht="13.5" thickBot="1">
      <c r="B27" s="252">
        <v>1993</v>
      </c>
      <c r="C27" s="253" t="s">
        <v>126</v>
      </c>
      <c r="D27" s="254">
        <v>33840</v>
      </c>
      <c r="E27" s="254">
        <v>33878</v>
      </c>
      <c r="F27" s="253"/>
      <c r="G27" s="253">
        <v>76</v>
      </c>
      <c r="Z27" s="14">
        <f t="shared" si="1"/>
        <v>1.4825252646400002</v>
      </c>
      <c r="AA27" s="14">
        <v>22.061387866666667</v>
      </c>
      <c r="AB27" s="14">
        <v>2010</v>
      </c>
      <c r="AC27" s="237" t="s">
        <v>299</v>
      </c>
      <c r="AF27" s="14">
        <v>0.19120000000000001</v>
      </c>
      <c r="AG27" s="14">
        <v>12.504</v>
      </c>
      <c r="AH27" s="227">
        <v>28.530276300000001</v>
      </c>
      <c r="AI27" s="142">
        <v>31.33</v>
      </c>
    </row>
    <row r="28" spans="2:35" ht="13.5" thickBot="1">
      <c r="B28" s="252">
        <v>1994</v>
      </c>
      <c r="C28" s="253" t="s">
        <v>126</v>
      </c>
      <c r="D28" s="254">
        <v>34226</v>
      </c>
      <c r="E28" s="254">
        <v>34240</v>
      </c>
      <c r="F28" s="253"/>
      <c r="G28" s="253">
        <v>75</v>
      </c>
      <c r="Z28" s="14">
        <f t="shared" si="1"/>
        <v>2.4023160000000003</v>
      </c>
      <c r="AA28" s="14">
        <v>35.748750000000001</v>
      </c>
      <c r="AB28" s="14">
        <v>2011</v>
      </c>
      <c r="AC28" s="14" t="s">
        <v>300</v>
      </c>
      <c r="AF28" s="14">
        <v>0.16470000000000001</v>
      </c>
      <c r="AG28" s="14">
        <v>27.513000000000002</v>
      </c>
      <c r="AH28" s="226">
        <v>40.442500000000003</v>
      </c>
      <c r="AI28" s="228">
        <v>44.69</v>
      </c>
    </row>
    <row r="29" spans="2:35" ht="13.5" thickBot="1">
      <c r="B29" s="252">
        <v>1995</v>
      </c>
      <c r="C29" s="253" t="s">
        <v>127</v>
      </c>
      <c r="D29" s="254">
        <v>34551</v>
      </c>
      <c r="E29" s="254">
        <v>34635</v>
      </c>
      <c r="F29" s="254">
        <v>34869</v>
      </c>
      <c r="G29" s="253">
        <v>62</v>
      </c>
      <c r="Z29" s="14">
        <f t="shared" si="1"/>
        <v>3.224396</v>
      </c>
      <c r="AA29" s="14">
        <v>47.982083333333328</v>
      </c>
      <c r="AB29" s="14">
        <v>2012</v>
      </c>
      <c r="AC29" s="14" t="s">
        <v>301</v>
      </c>
      <c r="AF29" s="14">
        <v>0.36320000000000002</v>
      </c>
      <c r="AG29" s="14">
        <v>29.821999999999999</v>
      </c>
      <c r="AH29" s="227">
        <v>60.65</v>
      </c>
      <c r="AI29" s="142">
        <v>61.23</v>
      </c>
    </row>
    <row r="30" spans="2:35" ht="13.5" thickBot="1">
      <c r="B30" s="252">
        <v>1996</v>
      </c>
      <c r="C30" s="253" t="s">
        <v>127</v>
      </c>
      <c r="D30" s="254">
        <v>34942</v>
      </c>
      <c r="E30" s="254">
        <v>34982</v>
      </c>
      <c r="F30" s="254">
        <v>35237</v>
      </c>
      <c r="G30" s="253">
        <v>69</v>
      </c>
      <c r="Z30" s="14">
        <f t="shared" si="1"/>
        <v>2.2918777503999999</v>
      </c>
      <c r="AA30" s="14">
        <v>34.105323666666663</v>
      </c>
      <c r="AB30" s="14">
        <v>2013</v>
      </c>
      <c r="AC30" s="14" t="s">
        <v>302</v>
      </c>
      <c r="AF30" s="14">
        <v>0.17</v>
      </c>
      <c r="AG30" s="14">
        <v>25.603999999999999</v>
      </c>
      <c r="AH30" s="226">
        <v>38.100177600000002</v>
      </c>
      <c r="AI30" s="142">
        <v>39.880000000000003</v>
      </c>
    </row>
    <row r="31" spans="2:35" ht="13.5" thickBot="1">
      <c r="B31" s="252">
        <v>1997</v>
      </c>
      <c r="C31" s="253" t="s">
        <v>127</v>
      </c>
      <c r="D31" s="254">
        <v>35312</v>
      </c>
      <c r="E31" s="254">
        <v>35341</v>
      </c>
      <c r="F31" s="254">
        <v>35594</v>
      </c>
      <c r="G31" s="253">
        <v>66</v>
      </c>
      <c r="Z31" s="14">
        <f t="shared" si="1"/>
        <v>1.90815056096</v>
      </c>
      <c r="AA31" s="14">
        <v>28.395097633333332</v>
      </c>
      <c r="AB31" s="14">
        <v>2014</v>
      </c>
      <c r="AC31" s="14" t="s">
        <v>293</v>
      </c>
      <c r="AF31" s="14">
        <v>-3.1300000000000001E-2</v>
      </c>
      <c r="AG31" s="14">
        <v>29.960999999999999</v>
      </c>
      <c r="AH31" s="226">
        <v>27.2862735</v>
      </c>
      <c r="AI31" s="142">
        <v>28.23</v>
      </c>
    </row>
    <row r="32" spans="2:35" ht="13.5" thickBot="1">
      <c r="B32" s="252">
        <v>1998</v>
      </c>
      <c r="C32" s="253" t="s">
        <v>127</v>
      </c>
      <c r="D32" s="254">
        <v>35684</v>
      </c>
      <c r="E32" s="254">
        <v>35720</v>
      </c>
      <c r="F32" s="254">
        <v>35958</v>
      </c>
      <c r="G32" s="253">
        <v>70</v>
      </c>
      <c r="Z32" s="14">
        <f t="shared" si="1"/>
        <v>2.44076</v>
      </c>
      <c r="AA32" s="14">
        <v>36.320833333333333</v>
      </c>
      <c r="AB32" s="14">
        <v>2015</v>
      </c>
      <c r="AC32" s="14" t="s">
        <v>303</v>
      </c>
      <c r="AF32" s="14">
        <v>0.13059999999999999</v>
      </c>
      <c r="AG32" s="14">
        <v>29.79</v>
      </c>
      <c r="AH32" s="226">
        <v>43.24</v>
      </c>
      <c r="AI32" s="14">
        <v>40.090000000000003</v>
      </c>
    </row>
    <row r="33" spans="2:35" ht="13.5" thickBot="1">
      <c r="B33" s="252">
        <v>1999</v>
      </c>
      <c r="C33" s="253" t="s">
        <v>127</v>
      </c>
      <c r="D33" s="254">
        <v>36041</v>
      </c>
      <c r="E33" s="254">
        <v>36077</v>
      </c>
      <c r="F33" s="254">
        <v>36341</v>
      </c>
      <c r="G33" s="253">
        <v>73</v>
      </c>
      <c r="Z33" s="14">
        <f t="shared" si="1"/>
        <v>3.8431679999999999</v>
      </c>
      <c r="AA33" s="14">
        <v>57.19</v>
      </c>
      <c r="AB33" s="14">
        <v>2016</v>
      </c>
      <c r="AC33" s="14" t="s">
        <v>362</v>
      </c>
      <c r="AF33" s="14">
        <v>0.50390000000000001</v>
      </c>
      <c r="AG33" s="14">
        <v>31.994</v>
      </c>
      <c r="AH33" s="26">
        <v>75.23</v>
      </c>
      <c r="AI33" s="14">
        <v>78.819999999999993</v>
      </c>
    </row>
    <row r="34" spans="2:35" ht="13.5" thickBot="1">
      <c r="B34" s="252">
        <v>2000</v>
      </c>
      <c r="C34" s="253" t="s">
        <v>128</v>
      </c>
      <c r="D34" s="254">
        <v>36411</v>
      </c>
      <c r="E34" s="254">
        <v>36445</v>
      </c>
      <c r="F34" s="254">
        <v>36690</v>
      </c>
      <c r="G34" s="253">
        <v>75</v>
      </c>
      <c r="Z34" s="14">
        <f t="shared" si="1"/>
        <v>3.3959617988800006</v>
      </c>
      <c r="AA34" s="14">
        <v>50.53514581666667</v>
      </c>
      <c r="AB34" s="14">
        <v>2017</v>
      </c>
      <c r="AC34" s="14" t="s">
        <v>846</v>
      </c>
      <c r="AF34" s="14">
        <v>0.64219999999999999</v>
      </c>
      <c r="AG34" s="14">
        <v>18.425999999999998</v>
      </c>
    </row>
    <row r="35" spans="2:35" ht="13.5" thickBot="1">
      <c r="B35" s="255">
        <v>2001</v>
      </c>
      <c r="C35" s="255" t="s">
        <v>128</v>
      </c>
      <c r="D35" s="255"/>
      <c r="E35" s="255"/>
      <c r="F35" s="256">
        <v>37057</v>
      </c>
      <c r="G35" s="257"/>
      <c r="Z35" s="14">
        <f t="shared" si="1"/>
        <v>1.9496960000000003</v>
      </c>
      <c r="AA35" s="14">
        <v>29.013333333333335</v>
      </c>
      <c r="AB35" s="14">
        <v>2018</v>
      </c>
      <c r="AC35" s="14" t="s">
        <v>845</v>
      </c>
      <c r="AF35" s="14">
        <v>4.3900000000000002E-2</v>
      </c>
      <c r="AG35" s="14">
        <v>26.818999999999999</v>
      </c>
    </row>
    <row r="36" spans="2:35" ht="13.5" thickBot="1">
      <c r="B36" s="255">
        <v>2002</v>
      </c>
      <c r="C36" s="255" t="s">
        <v>128</v>
      </c>
      <c r="D36" s="255"/>
      <c r="E36" s="256">
        <v>37216</v>
      </c>
      <c r="F36" s="256">
        <v>37432</v>
      </c>
      <c r="G36" s="257"/>
      <c r="Z36" s="14">
        <f t="shared" si="1"/>
        <v>3.5777280000000005</v>
      </c>
      <c r="AA36" s="14">
        <v>53.24</v>
      </c>
      <c r="AB36" s="14">
        <v>2019</v>
      </c>
      <c r="AC36" s="143" t="s">
        <v>934</v>
      </c>
      <c r="AF36" s="14">
        <v>0.38300000000000001</v>
      </c>
      <c r="AG36" s="14">
        <v>34.06</v>
      </c>
    </row>
    <row r="37" spans="2:35" ht="13.5" thickBot="1">
      <c r="B37" s="255">
        <v>2003</v>
      </c>
      <c r="C37" s="255" t="s">
        <v>128</v>
      </c>
      <c r="D37" s="255"/>
      <c r="E37" s="256">
        <v>37537</v>
      </c>
      <c r="F37" s="256">
        <v>37789</v>
      </c>
      <c r="G37" s="257"/>
    </row>
    <row r="38" spans="2:35" ht="13.5" thickBot="1">
      <c r="B38" s="255">
        <v>2004</v>
      </c>
      <c r="C38" s="255" t="s">
        <v>128</v>
      </c>
      <c r="D38" s="255"/>
      <c r="E38" s="256">
        <v>37909</v>
      </c>
      <c r="F38" s="256">
        <v>38149</v>
      </c>
      <c r="G38" s="257"/>
    </row>
    <row r="39" spans="2:3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3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3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35" ht="13.5" thickBot="1">
      <c r="B42" s="255">
        <v>2008</v>
      </c>
      <c r="C42" s="255" t="s">
        <v>27</v>
      </c>
      <c r="D42" s="255"/>
      <c r="E42" s="255"/>
      <c r="F42" s="255"/>
      <c r="G42" s="257"/>
    </row>
    <row r="43" spans="2:35" ht="13.5" thickBot="1">
      <c r="B43" s="255">
        <v>2009</v>
      </c>
      <c r="C43" s="255" t="s">
        <v>134</v>
      </c>
      <c r="D43" s="256">
        <v>39714</v>
      </c>
      <c r="E43" s="256">
        <v>39721</v>
      </c>
      <c r="F43" s="256">
        <v>39982</v>
      </c>
      <c r="G43" s="257"/>
    </row>
    <row r="44" spans="2:35" ht="13.5" thickBot="1">
      <c r="B44" s="255">
        <v>2010</v>
      </c>
      <c r="C44" s="255" t="s">
        <v>149</v>
      </c>
      <c r="D44" s="256">
        <v>40071</v>
      </c>
      <c r="E44" s="256">
        <v>40093</v>
      </c>
      <c r="F44" s="256">
        <v>40340</v>
      </c>
      <c r="G44" s="257"/>
    </row>
    <row r="45" spans="2:35" ht="13.5" thickBot="1">
      <c r="B45" s="255">
        <v>2011</v>
      </c>
      <c r="C45" s="255" t="s">
        <v>149</v>
      </c>
      <c r="D45" s="256">
        <v>40452</v>
      </c>
      <c r="E45" s="256">
        <v>40457</v>
      </c>
      <c r="F45" s="256">
        <v>40700</v>
      </c>
      <c r="G45" s="257"/>
    </row>
    <row r="46" spans="2:35" ht="13.5" thickBot="1">
      <c r="B46" s="255">
        <v>2012</v>
      </c>
      <c r="C46" s="255" t="s">
        <v>176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35" ht="13.5" thickBot="1">
      <c r="B47" s="255">
        <v>2013</v>
      </c>
      <c r="C47" s="255" t="s">
        <v>176</v>
      </c>
      <c r="D47" s="256">
        <v>41186</v>
      </c>
      <c r="E47" s="256">
        <v>41193</v>
      </c>
      <c r="F47" s="256">
        <v>41449</v>
      </c>
      <c r="G47" s="257"/>
    </row>
    <row r="48" spans="2:35" ht="13.5" thickBot="1">
      <c r="B48" s="255">
        <v>2014</v>
      </c>
      <c r="C48" s="255" t="s">
        <v>191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20" ht="13.5" thickBot="1">
      <c r="B49" s="258">
        <v>2015</v>
      </c>
      <c r="C49" s="258" t="s">
        <v>785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20">
      <c r="B50" s="14">
        <v>2016</v>
      </c>
      <c r="C50" s="143" t="s">
        <v>785</v>
      </c>
      <c r="D50" s="317">
        <v>42297</v>
      </c>
      <c r="E50" s="317">
        <v>42661</v>
      </c>
      <c r="F50" s="317">
        <v>42532</v>
      </c>
      <c r="G50" s="14">
        <v>70</v>
      </c>
    </row>
    <row r="51" spans="2:20">
      <c r="B51" s="14">
        <v>2017</v>
      </c>
      <c r="C51" s="14" t="s">
        <v>785</v>
      </c>
      <c r="D51" s="317">
        <v>42661</v>
      </c>
      <c r="E51" s="317">
        <v>42661</v>
      </c>
      <c r="F51" s="317">
        <v>42899</v>
      </c>
      <c r="G51" s="14">
        <v>70</v>
      </c>
    </row>
    <row r="52" spans="2:20">
      <c r="B52" s="14">
        <v>2018</v>
      </c>
      <c r="C52" s="14" t="s">
        <v>785</v>
      </c>
      <c r="D52" s="317">
        <v>43021</v>
      </c>
      <c r="E52" s="317">
        <v>43021</v>
      </c>
      <c r="F52" s="317">
        <v>43263</v>
      </c>
      <c r="G52" s="14">
        <v>70</v>
      </c>
    </row>
    <row r="53" spans="2:20">
      <c r="B53" s="14">
        <v>2019</v>
      </c>
      <c r="C53" s="14" t="s">
        <v>891</v>
      </c>
      <c r="D53" s="317">
        <v>43376</v>
      </c>
      <c r="E53" s="317">
        <v>43391</v>
      </c>
      <c r="F53" s="317">
        <v>43638</v>
      </c>
      <c r="G53" s="14">
        <v>70</v>
      </c>
    </row>
    <row r="56" spans="2:20" ht="15">
      <c r="C56" s="316" t="s">
        <v>384</v>
      </c>
      <c r="G56" s="172" t="s">
        <v>786</v>
      </c>
    </row>
    <row r="57" spans="2:20" ht="15">
      <c r="C57" s="316" t="s">
        <v>385</v>
      </c>
      <c r="G57" s="172" t="s">
        <v>787</v>
      </c>
      <c r="J57" s="316"/>
      <c r="K57"/>
      <c r="L57"/>
      <c r="M57"/>
      <c r="N57"/>
      <c r="O57"/>
      <c r="P57"/>
      <c r="Q57"/>
      <c r="R57"/>
      <c r="S57"/>
      <c r="T57"/>
    </row>
    <row r="58" spans="2:20" ht="15">
      <c r="C58" s="316" t="s">
        <v>386</v>
      </c>
      <c r="J58" s="316"/>
      <c r="K58"/>
      <c r="L58"/>
      <c r="M58"/>
      <c r="N58"/>
      <c r="O58"/>
      <c r="P58"/>
      <c r="Q58"/>
      <c r="R58"/>
      <c r="S58"/>
      <c r="T58"/>
    </row>
    <row r="59" spans="2:20" ht="15">
      <c r="C59" s="316" t="s">
        <v>387</v>
      </c>
      <c r="J59" s="316"/>
      <c r="K59"/>
      <c r="L59"/>
      <c r="M59"/>
      <c r="N59"/>
      <c r="O59"/>
      <c r="P59"/>
      <c r="Q59"/>
      <c r="R59"/>
      <c r="S59"/>
      <c r="T59"/>
    </row>
    <row r="60" spans="2:20" ht="15">
      <c r="C60" s="316" t="s">
        <v>388</v>
      </c>
      <c r="J60" s="316"/>
      <c r="K60"/>
      <c r="L60"/>
      <c r="M60"/>
      <c r="N60"/>
      <c r="O60"/>
      <c r="P60"/>
      <c r="Q60"/>
      <c r="R60"/>
      <c r="S60"/>
      <c r="T60"/>
    </row>
    <row r="61" spans="2:20" ht="15">
      <c r="J61" s="316"/>
      <c r="K61"/>
      <c r="L61"/>
      <c r="M61"/>
      <c r="N61"/>
      <c r="O61"/>
      <c r="P61"/>
      <c r="Q61"/>
      <c r="R61"/>
      <c r="S61"/>
      <c r="T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topLeftCell="A16" zoomScaleNormal="100" workbookViewId="0">
      <selection activeCell="M52" sqref="M52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336</v>
      </c>
      <c r="N2" t="s">
        <v>73</v>
      </c>
      <c r="V2" t="s">
        <v>791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389</v>
      </c>
      <c r="F3" t="s">
        <v>396</v>
      </c>
      <c r="G3" t="s">
        <v>40</v>
      </c>
      <c r="H3" t="s">
        <v>397</v>
      </c>
      <c r="I3" t="s">
        <v>398</v>
      </c>
      <c r="K3" t="s">
        <v>390</v>
      </c>
      <c r="L3" t="s">
        <v>391</v>
      </c>
      <c r="M3" t="s">
        <v>392</v>
      </c>
      <c r="N3" t="s">
        <v>40</v>
      </c>
      <c r="O3" s="129" t="s">
        <v>393</v>
      </c>
      <c r="P3" s="129" t="s">
        <v>394</v>
      </c>
      <c r="Q3" s="129" t="s">
        <v>395</v>
      </c>
      <c r="R3" s="129" t="s">
        <v>399</v>
      </c>
      <c r="S3" s="129" t="s">
        <v>400</v>
      </c>
      <c r="T3" s="129" t="s">
        <v>401</v>
      </c>
      <c r="U3" s="129" t="s">
        <v>402</v>
      </c>
      <c r="V3" s="129" t="s">
        <v>789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790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2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2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2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>M50*60*1.12</f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  <c r="D52" s="6">
        <v>2019</v>
      </c>
      <c r="E52">
        <v>30.5741014</v>
      </c>
      <c r="F52">
        <v>29.546333099999998</v>
      </c>
      <c r="G52" s="10">
        <f>F52*60*1.12</f>
        <v>1985.5135843200003</v>
      </c>
      <c r="H52">
        <v>45.140772800000001</v>
      </c>
      <c r="I52">
        <v>55.747196099999996</v>
      </c>
      <c r="J52" s="10">
        <f t="shared" si="16"/>
        <v>3746.2115779200003</v>
      </c>
      <c r="K52">
        <v>51.096116199999997</v>
      </c>
      <c r="L52">
        <v>66.774806499999997</v>
      </c>
      <c r="M52">
        <v>71.212124200000005</v>
      </c>
      <c r="N52" s="10">
        <f t="shared" si="14"/>
        <v>4785.4547462400005</v>
      </c>
      <c r="O52">
        <v>50.005219400000001</v>
      </c>
      <c r="P52">
        <v>64.2409167</v>
      </c>
      <c r="Q52">
        <v>59.664074399999997</v>
      </c>
      <c r="R52">
        <v>72.259039299999998</v>
      </c>
      <c r="S52">
        <v>67.732579099999995</v>
      </c>
      <c r="T52">
        <v>71.5774981</v>
      </c>
      <c r="U52">
        <v>68.003503899999998</v>
      </c>
      <c r="V52">
        <f t="shared" si="11"/>
        <v>41.665791100000007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323</v>
      </c>
      <c r="AG72" s="6" t="s">
        <v>323</v>
      </c>
      <c r="AH72" s="6" t="s">
        <v>324</v>
      </c>
      <c r="AI72" s="6" t="s">
        <v>324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321</v>
      </c>
      <c r="AG73" s="6" t="s">
        <v>322</v>
      </c>
      <c r="AH73" s="6" t="s">
        <v>321</v>
      </c>
      <c r="AI73" s="6" t="s">
        <v>322</v>
      </c>
      <c r="AJ73" s="6"/>
    </row>
    <row r="74" spans="1:36">
      <c r="A74">
        <v>1977</v>
      </c>
      <c r="B74">
        <v>2</v>
      </c>
      <c r="C74">
        <v>16.97025</v>
      </c>
      <c r="AE74" s="6" t="s">
        <v>320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257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258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325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5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0"/>
  <sheetViews>
    <sheetView topLeftCell="A36" zoomScale="115" zoomScaleNormal="115" workbookViewId="0">
      <selection activeCell="D26" sqref="D26"/>
    </sheetView>
  </sheetViews>
  <sheetFormatPr defaultRowHeight="15"/>
  <cols>
    <col min="1" max="3" width="9.140625" style="180"/>
    <col min="4" max="4" width="9.140625" style="18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5" width="8.7109375" style="181" customWidth="1"/>
    <col min="16" max="16" width="13.140625" style="181" customWidth="1"/>
    <col min="17" max="18" width="13.140625" style="182" customWidth="1"/>
    <col min="19" max="21" width="13.140625" style="180" customWidth="1"/>
    <col min="22" max="22" width="9.140625" style="180"/>
    <col min="23" max="23" width="11.42578125" style="181" customWidth="1"/>
    <col min="24" max="24" width="9.140625" style="181"/>
    <col min="25" max="25" width="12.42578125" style="181" customWidth="1"/>
    <col min="26" max="31" width="9.140625" style="181"/>
    <col min="32" max="16384" width="9.140625" style="180"/>
  </cols>
  <sheetData>
    <row r="1" spans="1:88">
      <c r="E1" s="401" t="s">
        <v>799</v>
      </c>
      <c r="F1" s="401" t="s">
        <v>800</v>
      </c>
      <c r="G1" s="401" t="s">
        <v>801</v>
      </c>
      <c r="I1" s="213" t="s">
        <v>212</v>
      </c>
      <c r="J1" s="212"/>
      <c r="K1" s="212"/>
      <c r="L1" s="212"/>
      <c r="O1" s="182"/>
      <c r="P1" s="182"/>
    </row>
    <row r="2" spans="1:88">
      <c r="E2" s="180" t="s">
        <v>210</v>
      </c>
      <c r="I2" s="213" t="s">
        <v>213</v>
      </c>
      <c r="J2" s="212"/>
      <c r="K2" s="212"/>
      <c r="L2" s="212"/>
      <c r="O2" s="182"/>
      <c r="P2" s="182"/>
    </row>
    <row r="3" spans="1:88">
      <c r="E3" s="180" t="s">
        <v>204</v>
      </c>
      <c r="I3" s="213" t="s">
        <v>214</v>
      </c>
      <c r="J3" s="212"/>
      <c r="K3" s="212"/>
      <c r="L3" s="212"/>
      <c r="O3" s="182"/>
      <c r="P3" s="182"/>
    </row>
    <row r="4" spans="1:88">
      <c r="B4" s="565" t="s">
        <v>3</v>
      </c>
      <c r="C4" s="565" t="s">
        <v>33</v>
      </c>
      <c r="H4" s="182"/>
      <c r="K4" s="182"/>
      <c r="L4" s="182"/>
      <c r="M4" s="182"/>
      <c r="N4" s="182"/>
      <c r="O4" s="182"/>
      <c r="P4" s="182"/>
      <c r="S4" s="182"/>
      <c r="T4" s="182"/>
      <c r="U4" s="182"/>
      <c r="V4" s="182"/>
      <c r="W4" s="182"/>
      <c r="X4" s="182"/>
      <c r="Y4" s="284" t="s">
        <v>348</v>
      </c>
      <c r="Z4" s="182"/>
      <c r="AA4" s="182"/>
      <c r="AB4" s="285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</row>
    <row r="5" spans="1:88">
      <c r="B5" s="566" t="s">
        <v>180</v>
      </c>
      <c r="C5" s="386"/>
      <c r="E5" s="199" t="s">
        <v>184</v>
      </c>
      <c r="F5" s="269" t="s">
        <v>340</v>
      </c>
      <c r="G5" s="269" t="s">
        <v>181</v>
      </c>
      <c r="H5" s="182"/>
      <c r="I5" s="283" t="s">
        <v>40</v>
      </c>
      <c r="K5" s="282" t="s">
        <v>40</v>
      </c>
      <c r="L5" s="182"/>
      <c r="M5" s="182"/>
      <c r="N5" s="182"/>
      <c r="O5" s="182"/>
      <c r="P5" s="182"/>
      <c r="S5" s="182"/>
      <c r="T5" s="182"/>
      <c r="U5" s="182"/>
      <c r="V5" s="182"/>
      <c r="W5" s="182"/>
      <c r="X5" s="182"/>
      <c r="Y5" s="284" t="s">
        <v>349</v>
      </c>
      <c r="Z5" s="182"/>
      <c r="AA5" s="182"/>
      <c r="AB5" s="285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</row>
    <row r="6" spans="1:88">
      <c r="A6" s="400" t="s">
        <v>0</v>
      </c>
      <c r="B6" s="567" t="s">
        <v>1024</v>
      </c>
      <c r="D6" s="400" t="s">
        <v>0</v>
      </c>
      <c r="E6" s="199" t="s">
        <v>184</v>
      </c>
      <c r="F6" s="269" t="s">
        <v>340</v>
      </c>
      <c r="G6" s="206" t="s">
        <v>225</v>
      </c>
      <c r="H6" s="276" t="s">
        <v>342</v>
      </c>
      <c r="I6" s="282" t="s">
        <v>343</v>
      </c>
      <c r="J6" s="283" t="s">
        <v>347</v>
      </c>
      <c r="K6" s="282" t="s">
        <v>346</v>
      </c>
      <c r="L6" s="182"/>
      <c r="M6" s="182"/>
      <c r="N6" s="182"/>
      <c r="O6" s="182"/>
      <c r="P6" s="182"/>
      <c r="S6" s="182"/>
      <c r="T6" s="182"/>
      <c r="U6" s="182"/>
      <c r="V6" s="182"/>
      <c r="W6" s="182"/>
      <c r="X6" s="182"/>
      <c r="Y6" s="277" t="s">
        <v>0</v>
      </c>
      <c r="Z6" s="199" t="s">
        <v>350</v>
      </c>
      <c r="AA6" s="269" t="s">
        <v>340</v>
      </c>
      <c r="AB6" s="286" t="s">
        <v>28</v>
      </c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</row>
    <row r="7" spans="1:88">
      <c r="A7" s="181">
        <v>1971</v>
      </c>
      <c r="B7" s="180">
        <f>E7*1000/1.12/60</f>
        <v>36.725000000000001</v>
      </c>
      <c r="C7" s="180">
        <f>G7*1000/1.12/60</f>
        <v>37.424999999999997</v>
      </c>
      <c r="D7" s="181">
        <v>1971</v>
      </c>
      <c r="E7" s="192">
        <v>2.4679199999999999</v>
      </c>
      <c r="F7" s="180">
        <v>2.3805600000000005</v>
      </c>
      <c r="G7" s="180">
        <v>2.5149599999999999</v>
      </c>
      <c r="H7" s="180">
        <f>G7-E7</f>
        <v>4.7039999999999971E-2</v>
      </c>
      <c r="I7" s="182">
        <f>E7*1000*0.0239</f>
        <v>58.983288000000002</v>
      </c>
      <c r="J7" s="182">
        <f>F7*1000*0.0239</f>
        <v>56.895384000000014</v>
      </c>
      <c r="K7" s="182">
        <f>(F7*1000*0.0239)-(E7*1000*0.0239)</f>
        <v>-2.0879039999999875</v>
      </c>
      <c r="L7" s="182"/>
      <c r="M7" s="182"/>
      <c r="N7" s="182"/>
      <c r="O7" s="182"/>
      <c r="P7" s="182"/>
      <c r="S7" s="182"/>
      <c r="T7" s="182"/>
      <c r="U7" s="182"/>
      <c r="V7" s="182"/>
      <c r="W7" s="182"/>
      <c r="X7" s="182"/>
      <c r="Y7" s="181">
        <v>1971</v>
      </c>
      <c r="Z7" s="192">
        <v>2.4679199999999999</v>
      </c>
      <c r="AA7" s="180">
        <v>2.3805600000000005</v>
      </c>
      <c r="AB7" s="285">
        <f>AA7/Z7</f>
        <v>0.9646017699115047</v>
      </c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</row>
    <row r="8" spans="1:88">
      <c r="A8" s="181">
        <v>1972</v>
      </c>
      <c r="B8" s="180">
        <f t="shared" ref="B8:B54" si="0">E8*1000/1.12/60</f>
        <v>27.95</v>
      </c>
      <c r="C8" s="180">
        <f t="shared" ref="C8:C54" si="1">G8*1000/1.12/60</f>
        <v>21.84</v>
      </c>
      <c r="D8" s="181">
        <v>1972</v>
      </c>
      <c r="E8" s="192">
        <v>1.8782400000000001</v>
      </c>
      <c r="F8" s="180">
        <v>1.5487920000000002</v>
      </c>
      <c r="G8" s="180">
        <v>1.4676480000000001</v>
      </c>
      <c r="H8" s="180">
        <f t="shared" ref="H8:H52" si="2">G8-E8</f>
        <v>-0.41059200000000007</v>
      </c>
      <c r="I8" s="182">
        <f t="shared" ref="I8:I52" si="3">E8*1000*0.0239</f>
        <v>44.889936000000006</v>
      </c>
      <c r="J8" s="182">
        <f t="shared" ref="J8:J52" si="4">F8*1000*0.0239</f>
        <v>37.016128800000004</v>
      </c>
      <c r="K8" s="182">
        <f t="shared" ref="K8:K52" si="5">(F8*1000*0.0239)-(E8*1000*0.0239)</f>
        <v>-7.8738072000000017</v>
      </c>
      <c r="L8" s="182"/>
      <c r="M8" s="182"/>
      <c r="N8" s="182"/>
      <c r="O8" s="182"/>
      <c r="P8" s="182"/>
      <c r="S8" s="182"/>
      <c r="T8" s="182"/>
      <c r="U8" s="182"/>
      <c r="V8" s="182"/>
      <c r="W8" s="182"/>
      <c r="X8" s="182"/>
      <c r="Y8" s="181">
        <v>1972</v>
      </c>
      <c r="Z8" s="192">
        <v>1.8782400000000001</v>
      </c>
      <c r="AA8" s="180">
        <v>1.5487920000000002</v>
      </c>
      <c r="AB8" s="285">
        <f t="shared" ref="AB8:AB52" si="6">AA8/Z8</f>
        <v>0.8245974955277281</v>
      </c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</row>
    <row r="9" spans="1:88">
      <c r="A9" s="181">
        <v>1974</v>
      </c>
      <c r="B9" s="180">
        <f t="shared" si="0"/>
        <v>16.546800000000001</v>
      </c>
      <c r="C9" s="180">
        <f t="shared" si="1"/>
        <v>27.799800000000001</v>
      </c>
      <c r="D9" s="181">
        <v>1974</v>
      </c>
      <c r="E9" s="192">
        <v>1.1119449600000002</v>
      </c>
      <c r="F9" s="180">
        <v>1.9921440000000001</v>
      </c>
      <c r="G9" s="180">
        <v>1.8681465600000002</v>
      </c>
      <c r="H9" s="180">
        <f t="shared" si="2"/>
        <v>0.75620160000000003</v>
      </c>
      <c r="I9" s="182">
        <f t="shared" si="3"/>
        <v>26.575484544000009</v>
      </c>
      <c r="J9" s="182">
        <f t="shared" si="4"/>
        <v>47.612241600000004</v>
      </c>
      <c r="K9" s="182">
        <f t="shared" si="5"/>
        <v>21.036757055999995</v>
      </c>
      <c r="L9" s="182"/>
      <c r="M9" s="182"/>
      <c r="N9" s="182"/>
      <c r="O9" s="182"/>
      <c r="P9" s="182"/>
      <c r="S9" s="182"/>
      <c r="T9" s="182"/>
      <c r="U9" s="182"/>
      <c r="V9" s="182"/>
      <c r="W9" s="182"/>
      <c r="X9" s="182"/>
      <c r="Y9" s="181">
        <v>1974</v>
      </c>
      <c r="Z9" s="192">
        <v>1.1119449600000002</v>
      </c>
      <c r="AA9" s="180">
        <v>1.9921440000000001</v>
      </c>
      <c r="AB9" s="285">
        <f t="shared" si="6"/>
        <v>1.7915850798946018</v>
      </c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</row>
    <row r="10" spans="1:88">
      <c r="A10" s="181">
        <v>1975</v>
      </c>
      <c r="B10" s="180">
        <f t="shared" si="0"/>
        <v>26.861999999999998</v>
      </c>
      <c r="C10" s="180">
        <f t="shared" si="1"/>
        <v>50.547800000000002</v>
      </c>
      <c r="D10" s="181">
        <v>1975</v>
      </c>
      <c r="E10" s="192">
        <v>1.8051263999999998</v>
      </c>
      <c r="F10" s="180">
        <v>3.4455960000000005</v>
      </c>
      <c r="G10" s="180">
        <v>3.3968121600000005</v>
      </c>
      <c r="H10" s="180">
        <f t="shared" si="2"/>
        <v>1.5916857600000007</v>
      </c>
      <c r="I10" s="182">
        <f t="shared" si="3"/>
        <v>43.142520959999999</v>
      </c>
      <c r="J10" s="182">
        <f t="shared" si="4"/>
        <v>82.34974440000002</v>
      </c>
      <c r="K10" s="182">
        <f t="shared" si="5"/>
        <v>39.207223440000021</v>
      </c>
      <c r="L10" s="182"/>
      <c r="M10" s="182"/>
      <c r="N10" s="182"/>
      <c r="O10" s="182"/>
      <c r="P10" s="182"/>
      <c r="S10" s="182"/>
      <c r="T10" s="182"/>
      <c r="U10" s="182"/>
      <c r="V10" s="182"/>
      <c r="W10" s="182"/>
      <c r="X10" s="182"/>
      <c r="Y10" s="181">
        <v>1975</v>
      </c>
      <c r="Z10" s="192">
        <v>1.8051263999999998</v>
      </c>
      <c r="AA10" s="180">
        <v>3.4455960000000005</v>
      </c>
      <c r="AB10" s="285">
        <f t="shared" si="6"/>
        <v>1.9087837837837842</v>
      </c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</row>
    <row r="11" spans="1:88">
      <c r="A11" s="181">
        <v>1976</v>
      </c>
      <c r="B11" s="180">
        <f t="shared" si="0"/>
        <v>23.2623</v>
      </c>
      <c r="C11" s="180">
        <f t="shared" si="1"/>
        <v>46.7363</v>
      </c>
      <c r="D11" s="181">
        <v>1976</v>
      </c>
      <c r="E11" s="192">
        <v>1.5632265600000004</v>
      </c>
      <c r="F11" s="180">
        <v>2.9963472000000007</v>
      </c>
      <c r="G11" s="180">
        <v>3.14067936</v>
      </c>
      <c r="H11" s="180">
        <f t="shared" si="2"/>
        <v>1.5774527999999997</v>
      </c>
      <c r="I11" s="182">
        <f t="shared" si="3"/>
        <v>37.361114784000009</v>
      </c>
      <c r="J11" s="182">
        <f t="shared" si="4"/>
        <v>71.612698080000015</v>
      </c>
      <c r="K11" s="182">
        <f t="shared" si="5"/>
        <v>34.251583296000007</v>
      </c>
      <c r="L11" s="182"/>
      <c r="M11" s="182"/>
      <c r="N11" s="182"/>
      <c r="O11" s="182"/>
      <c r="P11" s="182"/>
      <c r="S11" s="182"/>
      <c r="T11" s="182"/>
      <c r="U11" s="182"/>
      <c r="V11" s="182"/>
      <c r="W11" s="182"/>
      <c r="X11" s="182"/>
      <c r="Y11" s="181">
        <v>1976</v>
      </c>
      <c r="Z11" s="192">
        <v>1.5632265600000004</v>
      </c>
      <c r="AA11" s="180">
        <v>2.9963472000000007</v>
      </c>
      <c r="AB11" s="285">
        <f t="shared" si="6"/>
        <v>1.9167709125924779</v>
      </c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</row>
    <row r="12" spans="1:88">
      <c r="A12" s="181">
        <v>1977</v>
      </c>
      <c r="B12" s="180">
        <f t="shared" si="0"/>
        <v>16.970300000000002</v>
      </c>
      <c r="C12" s="180">
        <f t="shared" si="1"/>
        <v>28.828299999999999</v>
      </c>
      <c r="D12" s="181">
        <v>1977</v>
      </c>
      <c r="E12" s="192">
        <v>1.1404041600000003</v>
      </c>
      <c r="F12" s="180">
        <v>1.9819800000000003</v>
      </c>
      <c r="G12" s="180">
        <v>1.9372617600000002</v>
      </c>
      <c r="H12" s="180">
        <f t="shared" si="2"/>
        <v>0.79685759999999983</v>
      </c>
      <c r="I12" s="182">
        <f t="shared" si="3"/>
        <v>27.255659424000008</v>
      </c>
      <c r="J12" s="182">
        <f t="shared" si="4"/>
        <v>47.369322000000011</v>
      </c>
      <c r="K12" s="182">
        <f t="shared" si="5"/>
        <v>20.113662576000003</v>
      </c>
      <c r="L12" s="182"/>
      <c r="M12" s="182"/>
      <c r="N12" s="182"/>
      <c r="O12" s="182"/>
      <c r="P12" s="182"/>
      <c r="S12" s="182"/>
      <c r="T12" s="182"/>
      <c r="U12" s="182"/>
      <c r="V12" s="182"/>
      <c r="W12" s="182"/>
      <c r="X12" s="182"/>
      <c r="Y12" s="181">
        <v>1977</v>
      </c>
      <c r="Z12" s="192">
        <v>1.1404041600000003</v>
      </c>
      <c r="AA12" s="180">
        <v>1.9819800000000003</v>
      </c>
      <c r="AB12" s="285">
        <f t="shared" si="6"/>
        <v>1.7379627938221478</v>
      </c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</row>
    <row r="13" spans="1:88">
      <c r="A13" s="181">
        <v>1978</v>
      </c>
      <c r="B13" s="180">
        <f t="shared" si="0"/>
        <v>20.721299999999999</v>
      </c>
      <c r="C13" s="180">
        <f t="shared" si="1"/>
        <v>38.568800000000003</v>
      </c>
      <c r="D13" s="181">
        <v>1978</v>
      </c>
      <c r="E13" s="192">
        <v>1.3924713600000003</v>
      </c>
      <c r="F13" s="180">
        <v>2.9800848000000002</v>
      </c>
      <c r="G13" s="180">
        <v>2.5918233600000002</v>
      </c>
      <c r="H13" s="180">
        <f t="shared" si="2"/>
        <v>1.199352</v>
      </c>
      <c r="I13" s="182">
        <f t="shared" si="3"/>
        <v>33.280065504000007</v>
      </c>
      <c r="J13" s="182">
        <f t="shared" si="4"/>
        <v>71.224026720000012</v>
      </c>
      <c r="K13" s="182">
        <f t="shared" si="5"/>
        <v>37.943961216000005</v>
      </c>
      <c r="L13" s="182"/>
      <c r="M13" s="182"/>
      <c r="N13" s="182"/>
      <c r="O13" s="182"/>
      <c r="P13" s="182"/>
      <c r="S13" s="182"/>
      <c r="T13" s="182"/>
      <c r="U13" s="182"/>
      <c r="V13" s="182"/>
      <c r="W13" s="182"/>
      <c r="X13" s="182"/>
      <c r="Y13" s="181">
        <v>1978</v>
      </c>
      <c r="Z13" s="192">
        <v>1.3924713600000003</v>
      </c>
      <c r="AA13" s="180">
        <v>2.9800848000000002</v>
      </c>
      <c r="AB13" s="285">
        <f t="shared" si="6"/>
        <v>2.140140821280518</v>
      </c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</row>
    <row r="14" spans="1:88">
      <c r="A14" s="181">
        <v>1979</v>
      </c>
      <c r="B14" s="180">
        <f t="shared" si="0"/>
        <v>37.674999999999997</v>
      </c>
      <c r="C14" s="180">
        <f t="shared" si="1"/>
        <v>39.582500000000003</v>
      </c>
      <c r="D14" s="181">
        <v>1979</v>
      </c>
      <c r="E14" s="192">
        <v>2.5317600000000002</v>
      </c>
      <c r="F14" s="180">
        <v>2.8343280000000006</v>
      </c>
      <c r="G14" s="180">
        <v>2.6599440000000003</v>
      </c>
      <c r="H14" s="180">
        <f t="shared" si="2"/>
        <v>0.12818400000000008</v>
      </c>
      <c r="I14" s="182">
        <f t="shared" si="3"/>
        <v>60.509064000000009</v>
      </c>
      <c r="J14" s="182">
        <f t="shared" si="4"/>
        <v>67.740439200000012</v>
      </c>
      <c r="K14" s="182">
        <f t="shared" si="5"/>
        <v>7.2313752000000022</v>
      </c>
      <c r="L14" s="182"/>
      <c r="M14" s="182"/>
      <c r="N14" s="182"/>
      <c r="O14" s="182"/>
      <c r="P14" s="182"/>
      <c r="S14" s="182"/>
      <c r="T14" s="182"/>
      <c r="U14" s="182"/>
      <c r="V14" s="182"/>
      <c r="W14" s="182"/>
      <c r="X14" s="182"/>
      <c r="Y14" s="181">
        <v>1979</v>
      </c>
      <c r="Z14" s="192">
        <v>2.5317600000000002</v>
      </c>
      <c r="AA14" s="180">
        <v>2.8343280000000006</v>
      </c>
      <c r="AB14" s="285">
        <f t="shared" si="6"/>
        <v>1.1195089581950897</v>
      </c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</row>
    <row r="15" spans="1:88">
      <c r="A15" s="181">
        <v>1980</v>
      </c>
      <c r="B15" s="180">
        <f t="shared" si="0"/>
        <v>20.842500000000005</v>
      </c>
      <c r="C15" s="180">
        <f t="shared" si="1"/>
        <v>55.297499999999999</v>
      </c>
      <c r="D15" s="181">
        <v>1980</v>
      </c>
      <c r="E15" s="192">
        <v>1.4006160000000005</v>
      </c>
      <c r="F15" s="180">
        <v>4.0798800000000002</v>
      </c>
      <c r="G15" s="180">
        <v>3.7159920000000004</v>
      </c>
      <c r="H15" s="180">
        <f t="shared" si="2"/>
        <v>2.3153759999999997</v>
      </c>
      <c r="I15" s="182">
        <f t="shared" si="3"/>
        <v>33.474722400000012</v>
      </c>
      <c r="J15" s="182">
        <f t="shared" si="4"/>
        <v>97.509132000000008</v>
      </c>
      <c r="K15" s="182">
        <f t="shared" si="5"/>
        <v>64.034409600000004</v>
      </c>
      <c r="L15" s="182"/>
      <c r="M15" s="182"/>
      <c r="N15" s="182"/>
      <c r="O15" s="182"/>
      <c r="P15" s="182"/>
      <c r="S15" s="182"/>
      <c r="T15" s="182"/>
      <c r="U15" s="182"/>
      <c r="V15" s="182"/>
      <c r="W15" s="182"/>
      <c r="X15" s="182"/>
      <c r="Y15" s="181">
        <v>1980</v>
      </c>
      <c r="Z15" s="192">
        <v>1.4006160000000005</v>
      </c>
      <c r="AA15" s="180">
        <v>4.0798800000000002</v>
      </c>
      <c r="AB15" s="285">
        <f t="shared" si="6"/>
        <v>2.9129183159409848</v>
      </c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</row>
    <row r="16" spans="1:88">
      <c r="A16" s="181">
        <v>1981</v>
      </c>
      <c r="B16" s="180">
        <f t="shared" si="0"/>
        <v>19.5425</v>
      </c>
      <c r="C16" s="180">
        <f t="shared" si="1"/>
        <v>38.782499999999999</v>
      </c>
      <c r="D16" s="181">
        <v>1981</v>
      </c>
      <c r="E16" s="192">
        <v>1.313256</v>
      </c>
      <c r="F16" s="180">
        <v>2.5226880000000005</v>
      </c>
      <c r="G16" s="180">
        <v>2.6061840000000003</v>
      </c>
      <c r="H16" s="180">
        <f t="shared" si="2"/>
        <v>1.2929280000000003</v>
      </c>
      <c r="I16" s="182">
        <f t="shared" si="3"/>
        <v>31.386818400000003</v>
      </c>
      <c r="J16" s="182">
        <f t="shared" si="4"/>
        <v>60.292243200000016</v>
      </c>
      <c r="K16" s="182">
        <f t="shared" si="5"/>
        <v>28.905424800000013</v>
      </c>
      <c r="L16" s="182"/>
      <c r="M16" s="182"/>
      <c r="N16" s="182"/>
      <c r="O16" s="182"/>
      <c r="P16" s="182"/>
      <c r="S16" s="182"/>
      <c r="T16" s="182"/>
      <c r="U16" s="182"/>
      <c r="V16" s="182"/>
      <c r="W16" s="182"/>
      <c r="X16" s="182"/>
      <c r="Y16" s="181">
        <v>1981</v>
      </c>
      <c r="Z16" s="192">
        <v>1.313256</v>
      </c>
      <c r="AA16" s="180">
        <v>2.5226880000000005</v>
      </c>
      <c r="AB16" s="285">
        <f t="shared" si="6"/>
        <v>1.9209415376743</v>
      </c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</row>
    <row r="17" spans="1:88">
      <c r="A17" s="181">
        <v>1982</v>
      </c>
      <c r="B17" s="180">
        <f t="shared" si="0"/>
        <v>27.497499999999999</v>
      </c>
      <c r="C17" s="180">
        <f t="shared" si="1"/>
        <v>27.8</v>
      </c>
      <c r="D17" s="181">
        <v>1982</v>
      </c>
      <c r="E17" s="192">
        <v>1.8478320000000001</v>
      </c>
      <c r="F17" s="180">
        <v>1.9983600000000001</v>
      </c>
      <c r="G17" s="180">
        <v>1.86816</v>
      </c>
      <c r="H17" s="180">
        <f t="shared" si="2"/>
        <v>2.0327999999999902E-2</v>
      </c>
      <c r="I17" s="182">
        <f t="shared" si="3"/>
        <v>44.163184800000003</v>
      </c>
      <c r="J17" s="182">
        <f t="shared" si="4"/>
        <v>47.760804000000007</v>
      </c>
      <c r="K17" s="182">
        <f t="shared" si="5"/>
        <v>3.597619200000004</v>
      </c>
      <c r="L17" s="182"/>
      <c r="M17" s="182"/>
      <c r="N17" s="182"/>
      <c r="O17" s="182"/>
      <c r="P17" s="182"/>
      <c r="S17" s="182"/>
      <c r="T17" s="182"/>
      <c r="U17" s="182"/>
      <c r="V17" s="182"/>
      <c r="W17" s="182"/>
      <c r="X17" s="182"/>
      <c r="Y17" s="181">
        <v>1982</v>
      </c>
      <c r="Z17" s="192">
        <v>1.8478320000000001</v>
      </c>
      <c r="AA17" s="180">
        <v>1.9983600000000001</v>
      </c>
      <c r="AB17" s="285">
        <f t="shared" si="6"/>
        <v>1.0814619510864625</v>
      </c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</row>
    <row r="18" spans="1:88">
      <c r="A18" s="181">
        <v>1983</v>
      </c>
      <c r="B18" s="180">
        <f t="shared" si="0"/>
        <v>38.537500000000001</v>
      </c>
      <c r="C18" s="180">
        <f t="shared" si="1"/>
        <v>37.417499999999997</v>
      </c>
      <c r="D18" s="181">
        <v>1983</v>
      </c>
      <c r="E18" s="192">
        <v>2.5897200000000002</v>
      </c>
      <c r="F18" s="180">
        <v>3.1993920000000005</v>
      </c>
      <c r="G18" s="180">
        <v>2.514456</v>
      </c>
      <c r="H18" s="180">
        <f t="shared" si="2"/>
        <v>-7.526400000000022E-2</v>
      </c>
      <c r="I18" s="182">
        <f t="shared" si="3"/>
        <v>61.894308000000009</v>
      </c>
      <c r="J18" s="182">
        <f t="shared" si="4"/>
        <v>76.465468800000011</v>
      </c>
      <c r="K18" s="182">
        <f t="shared" si="5"/>
        <v>14.571160800000001</v>
      </c>
      <c r="L18" s="182"/>
      <c r="M18" s="182"/>
      <c r="N18" s="182"/>
      <c r="O18" s="182"/>
      <c r="P18" s="182"/>
      <c r="S18" s="182"/>
      <c r="T18" s="182"/>
      <c r="U18" s="182"/>
      <c r="V18" s="182"/>
      <c r="W18" s="182"/>
      <c r="X18" s="182"/>
      <c r="Y18" s="181">
        <v>1983</v>
      </c>
      <c r="Z18" s="192">
        <v>2.5897200000000002</v>
      </c>
      <c r="AA18" s="180">
        <v>3.1993920000000005</v>
      </c>
      <c r="AB18" s="285">
        <f t="shared" si="6"/>
        <v>1.2354200454103146</v>
      </c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</row>
    <row r="19" spans="1:88">
      <c r="A19" s="181">
        <v>1984</v>
      </c>
      <c r="B19" s="180">
        <f t="shared" si="0"/>
        <v>33.364999999999995</v>
      </c>
      <c r="C19" s="180">
        <f t="shared" si="1"/>
        <v>40.35</v>
      </c>
      <c r="D19" s="181">
        <v>1984</v>
      </c>
      <c r="E19" s="192">
        <v>2.2421280000000001</v>
      </c>
      <c r="F19" s="180">
        <v>2.8376880000000004</v>
      </c>
      <c r="G19" s="180">
        <v>2.7115200000000006</v>
      </c>
      <c r="H19" s="180">
        <f t="shared" si="2"/>
        <v>0.46939200000000048</v>
      </c>
      <c r="I19" s="182">
        <f t="shared" si="3"/>
        <v>53.586859200000006</v>
      </c>
      <c r="J19" s="182">
        <f t="shared" si="4"/>
        <v>67.82074320000001</v>
      </c>
      <c r="K19" s="182">
        <f t="shared" si="5"/>
        <v>14.233884000000003</v>
      </c>
      <c r="L19" s="182"/>
      <c r="M19" s="182"/>
      <c r="N19" s="182"/>
      <c r="O19" s="182"/>
      <c r="P19" s="182"/>
      <c r="S19" s="182"/>
      <c r="T19" s="182"/>
      <c r="U19" s="182"/>
      <c r="V19" s="182"/>
      <c r="W19" s="182"/>
      <c r="X19" s="182"/>
      <c r="Y19" s="181">
        <v>1984</v>
      </c>
      <c r="Z19" s="192">
        <v>2.2421280000000001</v>
      </c>
      <c r="AA19" s="180">
        <v>2.8376880000000004</v>
      </c>
      <c r="AB19" s="285">
        <f t="shared" si="6"/>
        <v>1.2656226584744494</v>
      </c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</row>
    <row r="20" spans="1:88">
      <c r="A20" s="181">
        <v>1985</v>
      </c>
      <c r="B20" s="180">
        <f t="shared" si="0"/>
        <v>20.4175</v>
      </c>
      <c r="C20" s="180">
        <f t="shared" si="1"/>
        <v>30.219999999999992</v>
      </c>
      <c r="D20" s="181">
        <v>1985</v>
      </c>
      <c r="E20" s="192">
        <v>1.3720559999999999</v>
      </c>
      <c r="F20" s="180">
        <v>2.2441440000000008</v>
      </c>
      <c r="G20" s="180">
        <v>2.0307839999999997</v>
      </c>
      <c r="H20" s="180">
        <f t="shared" si="2"/>
        <v>0.65872799999999976</v>
      </c>
      <c r="I20" s="182">
        <f t="shared" si="3"/>
        <v>32.792138400000006</v>
      </c>
      <c r="J20" s="182">
        <f t="shared" si="4"/>
        <v>53.635041600000022</v>
      </c>
      <c r="K20" s="182">
        <f t="shared" si="5"/>
        <v>20.842903200000016</v>
      </c>
      <c r="L20" s="182"/>
      <c r="M20" s="182"/>
      <c r="N20" s="182"/>
      <c r="O20" s="182"/>
      <c r="P20" s="182"/>
      <c r="S20" s="182"/>
      <c r="T20" s="182"/>
      <c r="U20" s="182"/>
      <c r="V20" s="182"/>
      <c r="W20" s="182"/>
      <c r="X20" s="182"/>
      <c r="Y20" s="181">
        <v>1985</v>
      </c>
      <c r="Z20" s="192">
        <v>1.3720559999999999</v>
      </c>
      <c r="AA20" s="180">
        <v>2.2441440000000008</v>
      </c>
      <c r="AB20" s="285">
        <f t="shared" si="6"/>
        <v>1.6356067099302076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</row>
    <row r="21" spans="1:88">
      <c r="A21" s="181">
        <v>1986</v>
      </c>
      <c r="B21" s="180">
        <f t="shared" si="0"/>
        <v>40.3825</v>
      </c>
      <c r="C21" s="180">
        <f t="shared" si="1"/>
        <v>46.01</v>
      </c>
      <c r="D21" s="181">
        <v>1986</v>
      </c>
      <c r="E21" s="192">
        <v>2.7137040000000003</v>
      </c>
      <c r="F21" s="180">
        <v>3.0492000000000004</v>
      </c>
      <c r="G21" s="180">
        <v>3.0918720000000004</v>
      </c>
      <c r="H21" s="180">
        <f t="shared" si="2"/>
        <v>0.37816800000000006</v>
      </c>
      <c r="I21" s="182">
        <f t="shared" si="3"/>
        <v>64.857525600000002</v>
      </c>
      <c r="J21" s="182">
        <f t="shared" si="4"/>
        <v>72.875880000000009</v>
      </c>
      <c r="K21" s="182">
        <f t="shared" si="5"/>
        <v>8.0183544000000069</v>
      </c>
      <c r="L21" s="182"/>
      <c r="M21" s="182"/>
      <c r="N21" s="182"/>
      <c r="O21" s="182"/>
      <c r="P21" s="182"/>
      <c r="S21" s="182"/>
      <c r="T21" s="182"/>
      <c r="U21" s="182"/>
      <c r="V21" s="182"/>
      <c r="W21" s="182"/>
      <c r="X21" s="182"/>
      <c r="Y21" s="181">
        <v>1986</v>
      </c>
      <c r="Z21" s="192">
        <v>2.7137040000000003</v>
      </c>
      <c r="AA21" s="180">
        <v>3.0492000000000004</v>
      </c>
      <c r="AB21" s="285">
        <f t="shared" si="6"/>
        <v>1.1236302853959017</v>
      </c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</row>
    <row r="22" spans="1:88">
      <c r="A22" s="181">
        <v>1987</v>
      </c>
      <c r="B22" s="180">
        <f t="shared" si="0"/>
        <v>30.492499999999996</v>
      </c>
      <c r="C22" s="180">
        <f t="shared" si="1"/>
        <v>41.502499999999991</v>
      </c>
      <c r="D22" s="181">
        <v>1987</v>
      </c>
      <c r="E22" s="192">
        <v>2.049096</v>
      </c>
      <c r="F22" s="180">
        <v>2.8884240000000005</v>
      </c>
      <c r="G22" s="180">
        <v>2.7889679999999997</v>
      </c>
      <c r="H22" s="180">
        <f t="shared" si="2"/>
        <v>0.73987199999999964</v>
      </c>
      <c r="I22" s="182">
        <f t="shared" si="3"/>
        <v>48.973394400000004</v>
      </c>
      <c r="J22" s="182">
        <f t="shared" si="4"/>
        <v>69.03333360000002</v>
      </c>
      <c r="K22" s="182">
        <f t="shared" si="5"/>
        <v>20.059939200000017</v>
      </c>
      <c r="L22" s="182"/>
      <c r="M22" s="182"/>
      <c r="N22" s="182"/>
      <c r="O22" s="182"/>
      <c r="P22" s="182"/>
      <c r="S22" s="182"/>
      <c r="T22" s="182"/>
      <c r="U22" s="182"/>
      <c r="V22" s="182"/>
      <c r="W22" s="182"/>
      <c r="X22" s="182"/>
      <c r="Y22" s="181">
        <v>1987</v>
      </c>
      <c r="Z22" s="192">
        <v>2.049096</v>
      </c>
      <c r="AA22" s="180">
        <v>2.8884240000000005</v>
      </c>
      <c r="AB22" s="285">
        <f t="shared" si="6"/>
        <v>1.4096089202262854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</row>
    <row r="23" spans="1:88">
      <c r="A23" s="181">
        <v>1988</v>
      </c>
      <c r="B23" s="180">
        <f t="shared" si="0"/>
        <v>27.072500000000002</v>
      </c>
      <c r="C23" s="180">
        <f t="shared" si="1"/>
        <v>63.159999999999989</v>
      </c>
      <c r="D23" s="181">
        <v>1988</v>
      </c>
      <c r="E23" s="192">
        <v>1.8192720000000004</v>
      </c>
      <c r="F23" s="180">
        <v>4.3725360000000002</v>
      </c>
      <c r="G23" s="180">
        <v>4.2443520000000001</v>
      </c>
      <c r="H23" s="180">
        <f t="shared" si="2"/>
        <v>2.4250799999999995</v>
      </c>
      <c r="I23" s="182">
        <f t="shared" si="3"/>
        <v>43.480600800000012</v>
      </c>
      <c r="J23" s="182">
        <f t="shared" si="4"/>
        <v>104.5036104</v>
      </c>
      <c r="K23" s="182">
        <f t="shared" si="5"/>
        <v>61.023009599999988</v>
      </c>
      <c r="L23" s="182"/>
      <c r="M23" s="182"/>
      <c r="N23" s="182"/>
      <c r="O23" s="182"/>
      <c r="P23" s="182"/>
      <c r="S23" s="182"/>
      <c r="T23" s="182"/>
      <c r="U23" s="182"/>
      <c r="V23" s="182"/>
      <c r="W23" s="182"/>
      <c r="X23" s="182"/>
      <c r="Y23" s="181">
        <v>1988</v>
      </c>
      <c r="Z23" s="192">
        <v>1.8192720000000004</v>
      </c>
      <c r="AA23" s="180">
        <v>4.3725360000000002</v>
      </c>
      <c r="AB23" s="285">
        <f t="shared" si="6"/>
        <v>2.4034536891679745</v>
      </c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</row>
    <row r="24" spans="1:88" ht="15.75" thickBot="1">
      <c r="A24" s="181">
        <v>1989</v>
      </c>
      <c r="B24" s="180">
        <f t="shared" si="0"/>
        <v>18.09</v>
      </c>
      <c r="C24" s="180">
        <f t="shared" si="1"/>
        <v>40.322499999999998</v>
      </c>
      <c r="D24" s="181">
        <v>1989</v>
      </c>
      <c r="E24" s="192">
        <v>1.2156480000000001</v>
      </c>
      <c r="F24" s="180">
        <v>2.8518000000000003</v>
      </c>
      <c r="G24" s="180">
        <v>2.7096719999999999</v>
      </c>
      <c r="H24" s="180">
        <f t="shared" si="2"/>
        <v>1.4940239999999998</v>
      </c>
      <c r="I24" s="182">
        <f t="shared" si="3"/>
        <v>29.053987200000005</v>
      </c>
      <c r="J24" s="182">
        <f t="shared" si="4"/>
        <v>68.158020000000008</v>
      </c>
      <c r="K24" s="182">
        <f t="shared" si="5"/>
        <v>39.104032799999999</v>
      </c>
      <c r="L24" s="182"/>
      <c r="M24" s="182"/>
      <c r="N24" s="182"/>
      <c r="O24" s="182"/>
      <c r="P24" s="182"/>
      <c r="S24" s="182"/>
      <c r="T24" s="282" t="s">
        <v>344</v>
      </c>
      <c r="U24" s="282" t="s">
        <v>345</v>
      </c>
      <c r="V24" s="282" t="s">
        <v>138</v>
      </c>
      <c r="W24" s="182"/>
      <c r="X24" s="182"/>
      <c r="Y24" s="181">
        <v>1989</v>
      </c>
      <c r="Z24" s="192">
        <v>1.2156480000000001</v>
      </c>
      <c r="AA24" s="180">
        <v>2.8518000000000003</v>
      </c>
      <c r="AB24" s="285">
        <f t="shared" si="6"/>
        <v>2.3459093421779991</v>
      </c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</row>
    <row r="25" spans="1:88">
      <c r="A25" s="181">
        <v>1990</v>
      </c>
      <c r="B25" s="180">
        <f t="shared" si="0"/>
        <v>26.4375</v>
      </c>
      <c r="C25" s="180">
        <f t="shared" si="1"/>
        <v>43.862499999999997</v>
      </c>
      <c r="D25" s="181">
        <v>1990</v>
      </c>
      <c r="E25" s="192">
        <v>1.7766000000000002</v>
      </c>
      <c r="F25" s="180">
        <v>3.2444160000000006</v>
      </c>
      <c r="G25" s="180">
        <v>2.9475600000000002</v>
      </c>
      <c r="H25" s="180">
        <f t="shared" si="2"/>
        <v>1.17096</v>
      </c>
      <c r="I25" s="182">
        <f t="shared" si="3"/>
        <v>42.460740000000008</v>
      </c>
      <c r="J25" s="182">
        <f t="shared" si="4"/>
        <v>77.541542400000012</v>
      </c>
      <c r="K25" s="182">
        <f t="shared" si="5"/>
        <v>35.080802400000003</v>
      </c>
      <c r="L25" s="182"/>
      <c r="M25" s="182"/>
      <c r="N25" s="182"/>
      <c r="O25" s="182"/>
      <c r="P25" s="182"/>
      <c r="S25" s="263">
        <v>1999</v>
      </c>
      <c r="T25" s="264">
        <v>7</v>
      </c>
      <c r="U25" s="264">
        <v>4</v>
      </c>
      <c r="V25" s="279">
        <v>0.86569499999999999</v>
      </c>
      <c r="W25" s="279">
        <v>1.1857660000000001E-2</v>
      </c>
      <c r="X25" s="182"/>
      <c r="Y25" s="181">
        <v>1990</v>
      </c>
      <c r="Z25" s="192">
        <v>1.7766000000000002</v>
      </c>
      <c r="AA25" s="180">
        <v>3.2444160000000006</v>
      </c>
      <c r="AB25" s="285">
        <f t="shared" si="6"/>
        <v>1.8261938534278961</v>
      </c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</row>
    <row r="26" spans="1:88">
      <c r="A26" s="181">
        <v>1991</v>
      </c>
      <c r="B26" s="180">
        <f t="shared" si="0"/>
        <v>22.655000000000005</v>
      </c>
      <c r="C26" s="180">
        <f t="shared" si="1"/>
        <v>29.49</v>
      </c>
      <c r="D26" s="181">
        <v>1991</v>
      </c>
      <c r="E26" s="192">
        <v>1.5224160000000004</v>
      </c>
      <c r="F26" s="180">
        <v>1.8701760000000001</v>
      </c>
      <c r="G26" s="180">
        <v>1.9817280000000002</v>
      </c>
      <c r="H26" s="180">
        <f t="shared" si="2"/>
        <v>0.45931199999999972</v>
      </c>
      <c r="I26" s="182">
        <f t="shared" si="3"/>
        <v>36.385742400000012</v>
      </c>
      <c r="J26" s="182">
        <f t="shared" si="4"/>
        <v>44.697206400000006</v>
      </c>
      <c r="K26" s="182">
        <f t="shared" si="5"/>
        <v>8.3114639999999937</v>
      </c>
      <c r="L26" s="182"/>
      <c r="M26" s="182"/>
      <c r="N26" s="182"/>
      <c r="O26" s="182"/>
      <c r="P26" s="182"/>
      <c r="S26" s="265">
        <v>2000</v>
      </c>
      <c r="T26" s="278">
        <v>7</v>
      </c>
      <c r="U26" s="278">
        <v>4</v>
      </c>
      <c r="V26" s="278">
        <v>0.88563499999999995</v>
      </c>
      <c r="W26" s="278">
        <v>6.0581799999999998E-3</v>
      </c>
      <c r="X26" s="278"/>
      <c r="Y26" s="278">
        <v>1991</v>
      </c>
      <c r="Z26" s="278">
        <v>1.5224160000000004</v>
      </c>
      <c r="AA26" s="180">
        <v>1.8701760000000001</v>
      </c>
      <c r="AB26" s="285">
        <f t="shared" si="6"/>
        <v>1.228426395939086</v>
      </c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</row>
    <row r="27" spans="1:88">
      <c r="A27" s="181">
        <v>1992</v>
      </c>
      <c r="B27" s="180">
        <f t="shared" si="0"/>
        <v>17.889900000000001</v>
      </c>
      <c r="C27" s="180">
        <f t="shared" si="1"/>
        <v>38.747199999999999</v>
      </c>
      <c r="D27" s="181">
        <v>1992</v>
      </c>
      <c r="E27" s="192">
        <v>1.2022012800000001</v>
      </c>
      <c r="F27" s="180">
        <v>2.8007918400000005</v>
      </c>
      <c r="G27" s="180">
        <v>2.6038118400000001</v>
      </c>
      <c r="H27" s="180">
        <f t="shared" si="2"/>
        <v>1.4016105599999999</v>
      </c>
      <c r="I27" s="182">
        <f t="shared" si="3"/>
        <v>28.732610592000007</v>
      </c>
      <c r="J27" s="182">
        <f t="shared" si="4"/>
        <v>66.93892497600001</v>
      </c>
      <c r="K27" s="182">
        <f t="shared" si="5"/>
        <v>38.206314384000002</v>
      </c>
      <c r="L27" s="387" t="s">
        <v>782</v>
      </c>
      <c r="M27" s="388" t="s">
        <v>783</v>
      </c>
      <c r="N27" s="182"/>
      <c r="O27" s="182"/>
      <c r="P27" s="182"/>
      <c r="S27" s="265">
        <v>2001</v>
      </c>
      <c r="T27" s="278">
        <v>7</v>
      </c>
      <c r="U27" s="278">
        <v>4</v>
      </c>
      <c r="V27" s="278">
        <v>0.27429750000000003</v>
      </c>
      <c r="W27" s="278">
        <v>0.11616135</v>
      </c>
      <c r="X27" s="278"/>
      <c r="Y27" s="278">
        <v>1992</v>
      </c>
      <c r="Z27" s="278">
        <v>1.2022012800000001</v>
      </c>
      <c r="AA27" s="180">
        <v>2.8007918400000005</v>
      </c>
      <c r="AB27" s="285">
        <f t="shared" si="6"/>
        <v>2.3297195624346698</v>
      </c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</row>
    <row r="28" spans="1:88">
      <c r="A28" s="181">
        <v>1993</v>
      </c>
      <c r="B28" s="180">
        <f t="shared" si="0"/>
        <v>17.151800000000001</v>
      </c>
      <c r="C28" s="180">
        <f t="shared" si="1"/>
        <v>36.318199999999997</v>
      </c>
      <c r="D28" s="181">
        <v>1993</v>
      </c>
      <c r="E28" s="192">
        <v>1.1526009600000002</v>
      </c>
      <c r="F28" s="180">
        <v>2.9249959200000002</v>
      </c>
      <c r="G28" s="180">
        <v>2.4405830399999999</v>
      </c>
      <c r="H28" s="180">
        <f t="shared" si="2"/>
        <v>1.2879820799999997</v>
      </c>
      <c r="I28" s="182">
        <f t="shared" si="3"/>
        <v>27.547162944000007</v>
      </c>
      <c r="J28" s="182">
        <f t="shared" si="4"/>
        <v>69.907402488000017</v>
      </c>
      <c r="K28" s="182">
        <f t="shared" si="5"/>
        <v>42.360239544000009</v>
      </c>
      <c r="L28" s="182">
        <v>879.60200000000009</v>
      </c>
      <c r="M28" s="182">
        <v>14.192343604108309</v>
      </c>
      <c r="N28" s="182">
        <f>L28/M28</f>
        <v>61.977219868421059</v>
      </c>
      <c r="O28" s="182"/>
      <c r="P28" s="182"/>
      <c r="S28" s="265">
        <v>2002</v>
      </c>
      <c r="T28" s="278">
        <v>7</v>
      </c>
      <c r="U28" s="278">
        <v>4</v>
      </c>
      <c r="V28" s="278">
        <v>0.37275789999999998</v>
      </c>
      <c r="W28" s="278">
        <v>0.13488480999999999</v>
      </c>
      <c r="X28" s="278"/>
      <c r="Y28" s="278">
        <v>1993</v>
      </c>
      <c r="Z28" s="278">
        <v>1.1526009600000002</v>
      </c>
      <c r="AA28" s="180">
        <v>2.9249959200000002</v>
      </c>
      <c r="AB28" s="285">
        <f t="shared" si="6"/>
        <v>2.537735106519432</v>
      </c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</row>
    <row r="29" spans="1:88">
      <c r="A29" s="181">
        <v>1994</v>
      </c>
      <c r="B29" s="180">
        <f t="shared" si="0"/>
        <v>11.092700000000001</v>
      </c>
      <c r="C29" s="180">
        <f t="shared" si="1"/>
        <v>45.314500000000002</v>
      </c>
      <c r="D29" s="181">
        <v>1994</v>
      </c>
      <c r="E29" s="192">
        <v>0.74542944000000011</v>
      </c>
      <c r="F29" s="180">
        <v>2.4466780800000003</v>
      </c>
      <c r="G29" s="180">
        <v>3.0451344000000007</v>
      </c>
      <c r="H29" s="180">
        <f t="shared" si="2"/>
        <v>2.2997049600000006</v>
      </c>
      <c r="I29" s="182">
        <f t="shared" si="3"/>
        <v>17.815763616000005</v>
      </c>
      <c r="J29" s="182">
        <f t="shared" si="4"/>
        <v>58.475606112000008</v>
      </c>
      <c r="K29" s="182">
        <f t="shared" si="5"/>
        <v>40.659842496000003</v>
      </c>
      <c r="L29" s="182">
        <v>794.00400000000002</v>
      </c>
      <c r="M29" s="182">
        <v>13.60062893081761</v>
      </c>
      <c r="N29" s="182">
        <f t="shared" ref="N29:N50" si="7">L29/M29</f>
        <v>58.379947283236994</v>
      </c>
      <c r="O29" s="182"/>
      <c r="P29" s="182"/>
      <c r="S29" s="265">
        <v>2003</v>
      </c>
      <c r="T29" s="278">
        <v>7</v>
      </c>
      <c r="U29" s="278">
        <v>4</v>
      </c>
      <c r="V29" s="278">
        <v>0.81553967999999999</v>
      </c>
      <c r="W29" s="278">
        <v>1.3005340000000001E-2</v>
      </c>
      <c r="X29" s="278"/>
      <c r="Y29" s="278">
        <v>1994</v>
      </c>
      <c r="Z29" s="278">
        <v>0.74542944000000011</v>
      </c>
      <c r="AA29" s="180">
        <v>2.4466780800000003</v>
      </c>
      <c r="AB29" s="285">
        <f t="shared" si="6"/>
        <v>3.2822396711350708</v>
      </c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</row>
    <row r="30" spans="1:88">
      <c r="A30" s="181">
        <v>1995</v>
      </c>
      <c r="B30" s="180">
        <f t="shared" si="0"/>
        <v>29.386299999999999</v>
      </c>
      <c r="C30" s="180">
        <f t="shared" si="1"/>
        <v>45.956299999999992</v>
      </c>
      <c r="D30" s="181">
        <v>1995</v>
      </c>
      <c r="E30" s="192">
        <v>1.97475936</v>
      </c>
      <c r="F30" s="180">
        <v>2.9213710444799998</v>
      </c>
      <c r="G30" s="180">
        <v>3.08826336</v>
      </c>
      <c r="H30" s="180">
        <f t="shared" si="2"/>
        <v>1.113504</v>
      </c>
      <c r="I30" s="182">
        <f t="shared" si="3"/>
        <v>47.196748704000001</v>
      </c>
      <c r="J30" s="182">
        <f t="shared" si="4"/>
        <v>69.820767963072001</v>
      </c>
      <c r="K30" s="182">
        <f t="shared" si="5"/>
        <v>22.624019259072</v>
      </c>
      <c r="L30" s="182">
        <v>954.024</v>
      </c>
      <c r="M30" s="182">
        <v>14.43973634651601</v>
      </c>
      <c r="N30" s="182">
        <f t="shared" si="7"/>
        <v>66.069350374959228</v>
      </c>
      <c r="O30" s="182"/>
      <c r="P30" s="182"/>
      <c r="S30" s="265">
        <v>2004</v>
      </c>
      <c r="T30" s="278">
        <v>7</v>
      </c>
      <c r="U30" s="278">
        <v>4</v>
      </c>
      <c r="V30" s="278">
        <v>0.58304586999999997</v>
      </c>
      <c r="W30" s="278">
        <v>0.12571892000000001</v>
      </c>
      <c r="X30" s="278"/>
      <c r="Y30" s="278">
        <v>1995</v>
      </c>
      <c r="Z30" s="278">
        <v>1.97475936</v>
      </c>
      <c r="AA30" s="180">
        <v>2.9213710444799998</v>
      </c>
      <c r="AB30" s="285">
        <f t="shared" si="6"/>
        <v>1.4793554615586173</v>
      </c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</row>
    <row r="31" spans="1:88">
      <c r="A31" s="181">
        <v>1996</v>
      </c>
      <c r="B31" s="180">
        <f t="shared" si="0"/>
        <v>18.013700000000004</v>
      </c>
      <c r="C31" s="180">
        <f t="shared" si="1"/>
        <v>38.762900000000009</v>
      </c>
      <c r="D31" s="181">
        <v>1996</v>
      </c>
      <c r="E31" s="192">
        <v>1.2105206400000001</v>
      </c>
      <c r="F31" s="180">
        <v>2.3443340390400005</v>
      </c>
      <c r="G31" s="180">
        <v>2.6048668800000003</v>
      </c>
      <c r="H31" s="180">
        <f t="shared" si="2"/>
        <v>1.3943462400000002</v>
      </c>
      <c r="I31" s="182">
        <f t="shared" si="3"/>
        <v>28.931443296000005</v>
      </c>
      <c r="J31" s="182">
        <f t="shared" si="4"/>
        <v>56.029583533056012</v>
      </c>
      <c r="K31" s="182">
        <f t="shared" si="5"/>
        <v>27.098140237056008</v>
      </c>
      <c r="L31" s="182">
        <v>725.67800000000011</v>
      </c>
      <c r="M31" s="182">
        <v>14.211669770328987</v>
      </c>
      <c r="N31" s="182">
        <f t="shared" si="7"/>
        <v>51.062120899759783</v>
      </c>
      <c r="O31" s="182"/>
      <c r="P31" s="182"/>
      <c r="S31" s="265">
        <v>2005</v>
      </c>
      <c r="T31" s="278">
        <v>7</v>
      </c>
      <c r="U31" s="278">
        <v>4</v>
      </c>
      <c r="V31" s="278">
        <v>0.78973700000000002</v>
      </c>
      <c r="W31" s="278">
        <v>1.1680289999999999E-2</v>
      </c>
      <c r="X31" s="278"/>
      <c r="Y31" s="278">
        <v>1996</v>
      </c>
      <c r="Z31" s="278">
        <v>1.2105206400000001</v>
      </c>
      <c r="AA31" s="180">
        <v>2.3443340390400005</v>
      </c>
      <c r="AB31" s="285">
        <f t="shared" si="6"/>
        <v>1.9366328516629012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</row>
    <row r="32" spans="1:88">
      <c r="A32" s="181">
        <v>1997</v>
      </c>
      <c r="B32" s="180">
        <f t="shared" si="0"/>
        <v>18.807700000000001</v>
      </c>
      <c r="C32" s="180">
        <f t="shared" si="1"/>
        <v>53.1676</v>
      </c>
      <c r="D32" s="181">
        <v>1997</v>
      </c>
      <c r="E32" s="192">
        <v>1.2638774400000001</v>
      </c>
      <c r="F32" s="180">
        <v>2.9653355356800009</v>
      </c>
      <c r="G32" s="180">
        <v>3.5728627200000007</v>
      </c>
      <c r="H32" s="180">
        <f t="shared" si="2"/>
        <v>2.3089852800000008</v>
      </c>
      <c r="I32" s="182">
        <f t="shared" si="3"/>
        <v>30.206670816000006</v>
      </c>
      <c r="J32" s="182">
        <f t="shared" si="4"/>
        <v>70.87151930275202</v>
      </c>
      <c r="K32" s="182">
        <f t="shared" si="5"/>
        <v>40.664848486752014</v>
      </c>
      <c r="L32" s="182">
        <v>1039.1139999999998</v>
      </c>
      <c r="M32" s="182">
        <v>14.375951293759515</v>
      </c>
      <c r="N32" s="182">
        <f t="shared" si="7"/>
        <v>72.281407940709343</v>
      </c>
      <c r="O32" s="182"/>
      <c r="P32" s="182"/>
      <c r="S32" s="265">
        <v>2006</v>
      </c>
      <c r="T32" s="278">
        <v>7</v>
      </c>
      <c r="U32" s="278">
        <v>4</v>
      </c>
      <c r="V32" s="278">
        <v>0.56270136999999998</v>
      </c>
      <c r="W32" s="278">
        <v>6.040247E-2</v>
      </c>
      <c r="X32" s="278"/>
      <c r="Y32" s="278">
        <v>1997</v>
      </c>
      <c r="Z32" s="278">
        <v>1.2638774400000001</v>
      </c>
      <c r="AA32" s="180">
        <v>2.9653355356800009</v>
      </c>
      <c r="AB32" s="285">
        <f t="shared" si="6"/>
        <v>2.3462207978647047</v>
      </c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</row>
    <row r="33" spans="1:88">
      <c r="A33" s="181">
        <v>1998</v>
      </c>
      <c r="B33" s="180">
        <f t="shared" si="0"/>
        <v>28.463799999999999</v>
      </c>
      <c r="C33" s="180">
        <f t="shared" si="1"/>
        <v>56.251800000000003</v>
      </c>
      <c r="D33" s="181">
        <v>1998</v>
      </c>
      <c r="E33" s="192">
        <v>1.9127673600000001</v>
      </c>
      <c r="F33" s="180">
        <v>3.5921980416000006</v>
      </c>
      <c r="G33" s="180">
        <v>3.7801209600000005</v>
      </c>
      <c r="H33" s="180">
        <f t="shared" si="2"/>
        <v>1.8673536000000004</v>
      </c>
      <c r="I33" s="182">
        <f t="shared" si="3"/>
        <v>45.715139904000004</v>
      </c>
      <c r="J33" s="182">
        <f t="shared" si="4"/>
        <v>85.853533194240015</v>
      </c>
      <c r="K33" s="182">
        <f t="shared" si="5"/>
        <v>40.13839329024001</v>
      </c>
      <c r="L33" s="182">
        <v>898.39799999999991</v>
      </c>
      <c r="M33" s="182">
        <v>15.995690981840564</v>
      </c>
      <c r="N33" s="182">
        <f t="shared" si="7"/>
        <v>56.165001000577256</v>
      </c>
      <c r="O33" s="182"/>
      <c r="P33" s="182"/>
      <c r="S33" s="265">
        <v>2007</v>
      </c>
      <c r="T33" s="278">
        <v>7</v>
      </c>
      <c r="U33" s="278">
        <v>4</v>
      </c>
      <c r="V33" s="278">
        <v>0.68272082999999995</v>
      </c>
      <c r="W33" s="278">
        <v>2.5277299999999999E-2</v>
      </c>
      <c r="X33" s="278"/>
      <c r="Y33" s="278">
        <v>1998</v>
      </c>
      <c r="Z33" s="278">
        <v>1.9127673600000001</v>
      </c>
      <c r="AA33" s="180">
        <v>3.5921980416000006</v>
      </c>
      <c r="AB33" s="285">
        <f t="shared" si="6"/>
        <v>1.8780109472382467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</row>
    <row r="34" spans="1:88">
      <c r="A34" s="181">
        <v>1999</v>
      </c>
      <c r="B34" s="180">
        <f t="shared" si="0"/>
        <v>19.1844</v>
      </c>
      <c r="C34" s="180">
        <f t="shared" si="1"/>
        <v>54.027000000000001</v>
      </c>
      <c r="D34" s="181">
        <v>1999</v>
      </c>
      <c r="E34" s="192">
        <v>1.2891916800000001</v>
      </c>
      <c r="F34" s="180">
        <v>3.1906422441600002</v>
      </c>
      <c r="G34" s="180">
        <v>3.6306144000000002</v>
      </c>
      <c r="H34" s="180">
        <f t="shared" si="2"/>
        <v>2.3414227200000002</v>
      </c>
      <c r="I34" s="182">
        <f t="shared" si="3"/>
        <v>30.811681152000006</v>
      </c>
      <c r="J34" s="182">
        <f t="shared" si="4"/>
        <v>76.256349635424016</v>
      </c>
      <c r="K34" s="182">
        <f t="shared" si="5"/>
        <v>45.44466848342401</v>
      </c>
      <c r="L34" s="182">
        <v>1073.912</v>
      </c>
      <c r="M34" s="182">
        <v>15.995690981840564</v>
      </c>
      <c r="N34" s="182">
        <f t="shared" si="7"/>
        <v>67.137581065999626</v>
      </c>
      <c r="O34" s="182"/>
      <c r="P34" s="182"/>
      <c r="S34" s="265">
        <v>2008</v>
      </c>
      <c r="T34" s="278">
        <v>7</v>
      </c>
      <c r="U34" s="278">
        <v>4</v>
      </c>
      <c r="V34" s="278">
        <v>0.84463750000000004</v>
      </c>
      <c r="W34" s="278">
        <v>9.9617500000000001E-3</v>
      </c>
      <c r="X34" s="278"/>
      <c r="Y34" s="278">
        <v>1999</v>
      </c>
      <c r="Z34" s="278">
        <v>1.2891916800000001</v>
      </c>
      <c r="AA34" s="180">
        <v>3.1906422441600002</v>
      </c>
      <c r="AB34" s="285">
        <f t="shared" si="6"/>
        <v>2.4749168751694084</v>
      </c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</row>
    <row r="35" spans="1:88">
      <c r="A35" s="181">
        <v>2000</v>
      </c>
      <c r="B35" s="180">
        <f t="shared" si="0"/>
        <v>24.206600000000002</v>
      </c>
      <c r="C35" s="180">
        <f t="shared" si="1"/>
        <v>39.396900000000002</v>
      </c>
      <c r="D35" s="181">
        <v>2000</v>
      </c>
      <c r="E35" s="192">
        <v>1.6266835200000003</v>
      </c>
      <c r="F35" s="180">
        <v>3.2175555014400001</v>
      </c>
      <c r="G35" s="180">
        <v>2.6474716800000007</v>
      </c>
      <c r="H35" s="180">
        <f t="shared" si="2"/>
        <v>1.0207881600000004</v>
      </c>
      <c r="I35" s="182">
        <f t="shared" si="3"/>
        <v>38.877736128000009</v>
      </c>
      <c r="J35" s="182">
        <f t="shared" si="4"/>
        <v>76.899576484416002</v>
      </c>
      <c r="K35" s="182">
        <f t="shared" si="5"/>
        <v>38.021840356415993</v>
      </c>
      <c r="L35" s="182">
        <v>698.24600000000009</v>
      </c>
      <c r="M35" s="182">
        <v>14.875</v>
      </c>
      <c r="N35" s="182">
        <f t="shared" si="7"/>
        <v>46.940907563025213</v>
      </c>
      <c r="O35" s="182"/>
      <c r="P35" s="182"/>
      <c r="S35" s="265">
        <v>2009</v>
      </c>
      <c r="T35" s="278">
        <v>7</v>
      </c>
      <c r="U35" s="278">
        <v>4</v>
      </c>
      <c r="V35" s="278">
        <v>0.68691332999999999</v>
      </c>
      <c r="W35" s="278">
        <v>8.4225549999999996E-2</v>
      </c>
      <c r="X35" s="278"/>
      <c r="Y35" s="278">
        <v>2000</v>
      </c>
      <c r="Z35" s="278">
        <v>1.6266835200000003</v>
      </c>
      <c r="AA35" s="180">
        <v>3.2175555014400001</v>
      </c>
      <c r="AB35" s="285">
        <f t="shared" si="6"/>
        <v>1.9779849379921175</v>
      </c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</row>
    <row r="36" spans="1:88">
      <c r="A36" s="181">
        <v>2001</v>
      </c>
      <c r="B36" s="180">
        <f t="shared" si="0"/>
        <v>27.522200000000002</v>
      </c>
      <c r="C36" s="180">
        <f t="shared" si="1"/>
        <v>21.164400000000001</v>
      </c>
      <c r="D36" s="181">
        <v>2001</v>
      </c>
      <c r="E36" s="192">
        <v>1.8494918400000004</v>
      </c>
      <c r="F36" s="180">
        <v>1.7270534937600002</v>
      </c>
      <c r="G36" s="180">
        <v>1.4222476800000001</v>
      </c>
      <c r="H36" s="180">
        <f t="shared" si="2"/>
        <v>-0.42724416000000032</v>
      </c>
      <c r="I36" s="182">
        <f t="shared" si="3"/>
        <v>44.202854976000012</v>
      </c>
      <c r="J36" s="182">
        <f t="shared" si="4"/>
        <v>41.276578500864005</v>
      </c>
      <c r="K36" s="182">
        <f t="shared" si="5"/>
        <v>-2.9262764751360066</v>
      </c>
      <c r="L36" s="182">
        <v>564.89599999999996</v>
      </c>
      <c r="M36" s="182">
        <v>15.495919648462023</v>
      </c>
      <c r="N36" s="182">
        <f t="shared" si="7"/>
        <v>36.454499817703052</v>
      </c>
      <c r="O36" s="182"/>
      <c r="P36" s="182"/>
      <c r="S36" s="265">
        <v>2010</v>
      </c>
      <c r="T36" s="278">
        <v>7</v>
      </c>
      <c r="U36" s="278">
        <v>4</v>
      </c>
      <c r="V36" s="262">
        <v>0.74327500000000002</v>
      </c>
      <c r="W36" s="262">
        <v>1.41022E-2</v>
      </c>
      <c r="X36" s="182"/>
      <c r="Y36" s="181">
        <v>2001</v>
      </c>
      <c r="Z36" s="192">
        <v>1.8494918400000004</v>
      </c>
      <c r="AA36" s="180">
        <v>1.7270534937600002</v>
      </c>
      <c r="AB36" s="285">
        <f t="shared" si="6"/>
        <v>0.93379892595795377</v>
      </c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</row>
    <row r="37" spans="1:88">
      <c r="A37" s="181">
        <v>2002</v>
      </c>
      <c r="B37" s="180">
        <f t="shared" si="0"/>
        <v>36.398699999999998</v>
      </c>
      <c r="C37" s="180">
        <f t="shared" si="1"/>
        <v>43.915599999999998</v>
      </c>
      <c r="D37" s="181">
        <v>2002</v>
      </c>
      <c r="E37" s="192">
        <v>2.4459926400000005</v>
      </c>
      <c r="F37" s="180">
        <v>2.8593062332800003</v>
      </c>
      <c r="G37" s="180">
        <v>2.9511283199999996</v>
      </c>
      <c r="H37" s="180">
        <f t="shared" si="2"/>
        <v>0.50513567999999909</v>
      </c>
      <c r="I37" s="182">
        <f t="shared" si="3"/>
        <v>58.459224096000014</v>
      </c>
      <c r="J37" s="182">
        <f t="shared" si="4"/>
        <v>68.337418975392012</v>
      </c>
      <c r="K37" s="182">
        <f t="shared" si="5"/>
        <v>9.878194879391998</v>
      </c>
      <c r="L37" s="182">
        <v>739.64799999999991</v>
      </c>
      <c r="M37" s="182">
        <v>15.147836912542797</v>
      </c>
      <c r="N37" s="182">
        <f t="shared" si="7"/>
        <v>48.828621820423244</v>
      </c>
      <c r="O37" s="182"/>
      <c r="P37" s="182"/>
      <c r="S37" s="265">
        <v>2011</v>
      </c>
      <c r="T37" s="278">
        <v>7</v>
      </c>
      <c r="U37" s="278">
        <v>4</v>
      </c>
      <c r="V37" s="262">
        <v>0.79239000000000004</v>
      </c>
      <c r="W37" s="262">
        <v>3.4128329999999998E-2</v>
      </c>
      <c r="X37" s="182"/>
      <c r="Y37" s="181">
        <v>2002</v>
      </c>
      <c r="Z37" s="192">
        <v>2.4459926400000005</v>
      </c>
      <c r="AA37" s="180">
        <v>2.8593062332800003</v>
      </c>
      <c r="AB37" s="285">
        <f t="shared" si="6"/>
        <v>1.1689758123229674</v>
      </c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</row>
    <row r="38" spans="1:88">
      <c r="A38" s="181">
        <v>2003</v>
      </c>
      <c r="B38" s="180">
        <f t="shared" si="0"/>
        <v>39.634</v>
      </c>
      <c r="C38" s="180">
        <f t="shared" si="1"/>
        <v>88.329099999999997</v>
      </c>
      <c r="D38" s="181">
        <v>2003</v>
      </c>
      <c r="E38" s="192">
        <v>2.6634048000000003</v>
      </c>
      <c r="F38" s="180">
        <v>5.99614024128</v>
      </c>
      <c r="G38" s="180">
        <v>5.9357155200000005</v>
      </c>
      <c r="H38" s="180">
        <f t="shared" si="2"/>
        <v>3.2723107200000001</v>
      </c>
      <c r="I38" s="182">
        <f>E38*1000*0.0239</f>
        <v>63.655374720000012</v>
      </c>
      <c r="J38" s="182">
        <f t="shared" si="4"/>
        <v>143.30775176659199</v>
      </c>
      <c r="K38" s="182">
        <f t="shared" si="5"/>
        <v>79.65237704659198</v>
      </c>
      <c r="L38" s="182">
        <v>501.14200000000005</v>
      </c>
      <c r="M38" s="182">
        <v>14.948932219127206</v>
      </c>
      <c r="N38" s="182">
        <f t="shared" si="7"/>
        <v>33.523598385093166</v>
      </c>
      <c r="O38" s="182"/>
      <c r="P38" s="182"/>
      <c r="S38" s="265">
        <v>2012</v>
      </c>
      <c r="T38" s="278">
        <v>7</v>
      </c>
      <c r="U38" s="278">
        <v>4</v>
      </c>
      <c r="V38" s="262">
        <v>0.64018125000000003</v>
      </c>
      <c r="W38" s="262">
        <v>7.5033639999999999E-2</v>
      </c>
      <c r="X38" s="182"/>
      <c r="Y38" s="181">
        <v>2003</v>
      </c>
      <c r="Z38" s="192">
        <v>2.6634048000000003</v>
      </c>
      <c r="AA38" s="180">
        <v>5.99614024128</v>
      </c>
      <c r="AB38" s="285">
        <f t="shared" si="6"/>
        <v>2.2513063884543572</v>
      </c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</row>
    <row r="39" spans="1:88">
      <c r="A39" s="181">
        <v>2004</v>
      </c>
      <c r="B39" s="180">
        <f t="shared" si="0"/>
        <v>20.040600000000001</v>
      </c>
      <c r="C39" s="180">
        <f t="shared" si="1"/>
        <v>60.795099999999998</v>
      </c>
      <c r="D39" s="181">
        <v>2004</v>
      </c>
      <c r="E39" s="192">
        <v>1.3467283200000004</v>
      </c>
      <c r="F39" s="180">
        <v>3.7632000000000003</v>
      </c>
      <c r="G39" s="180">
        <v>4.0854307199999997</v>
      </c>
      <c r="H39" s="180">
        <f t="shared" si="2"/>
        <v>2.7387023999999993</v>
      </c>
      <c r="I39" s="182">
        <f t="shared" si="3"/>
        <v>32.18680684800001</v>
      </c>
      <c r="J39" s="182">
        <f t="shared" si="4"/>
        <v>89.940480000000008</v>
      </c>
      <c r="K39" s="182">
        <f t="shared" si="5"/>
        <v>57.753673151999998</v>
      </c>
      <c r="L39" s="182">
        <v>868.17200000000003</v>
      </c>
      <c r="M39" s="182">
        <v>15.897536687631025</v>
      </c>
      <c r="N39" s="182">
        <f t="shared" si="7"/>
        <v>54.610473122888003</v>
      </c>
      <c r="O39" s="182"/>
      <c r="P39" s="182"/>
      <c r="S39" s="265">
        <v>2013</v>
      </c>
      <c r="T39" s="278">
        <v>7</v>
      </c>
      <c r="U39" s="278">
        <v>4</v>
      </c>
      <c r="V39" s="262">
        <v>0.30241750000000001</v>
      </c>
      <c r="W39" s="262">
        <v>5.7431469999999998E-2</v>
      </c>
      <c r="X39" s="182"/>
      <c r="Y39" s="181">
        <v>2004</v>
      </c>
      <c r="Z39" s="192">
        <v>1.3467283200000004</v>
      </c>
      <c r="AA39" s="180">
        <v>3.7632000000000003</v>
      </c>
      <c r="AB39" s="285">
        <f t="shared" si="6"/>
        <v>2.7943275151442566</v>
      </c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</row>
    <row r="40" spans="1:88">
      <c r="A40" s="181">
        <v>2005</v>
      </c>
      <c r="B40" s="180">
        <f t="shared" si="0"/>
        <v>23.916799999999999</v>
      </c>
      <c r="C40" s="180">
        <f t="shared" si="1"/>
        <v>42.779499999999999</v>
      </c>
      <c r="D40" s="181">
        <v>2005</v>
      </c>
      <c r="E40" s="192">
        <v>1.6072089599999999</v>
      </c>
      <c r="F40" s="180">
        <v>2.6070887068800004</v>
      </c>
      <c r="G40" s="180">
        <v>2.8747824</v>
      </c>
      <c r="H40" s="180">
        <f t="shared" si="2"/>
        <v>1.2675734400000001</v>
      </c>
      <c r="I40" s="182">
        <f t="shared" si="3"/>
        <v>38.412294144000001</v>
      </c>
      <c r="J40" s="182">
        <f t="shared" si="4"/>
        <v>62.309420094432006</v>
      </c>
      <c r="K40" s="182">
        <f t="shared" si="5"/>
        <v>23.897125950432006</v>
      </c>
      <c r="L40" s="182">
        <v>691.89599999999996</v>
      </c>
      <c r="M40" s="182">
        <v>15.897536687631025</v>
      </c>
      <c r="N40" s="182">
        <f t="shared" si="7"/>
        <v>43.522214390505241</v>
      </c>
      <c r="O40" s="182"/>
      <c r="P40" s="182"/>
      <c r="S40" s="265">
        <v>2014</v>
      </c>
      <c r="T40" s="278">
        <v>7</v>
      </c>
      <c r="U40" s="278">
        <v>4</v>
      </c>
      <c r="V40" s="262">
        <v>0.23548875</v>
      </c>
      <c r="W40" s="262">
        <v>1.662545E-2</v>
      </c>
      <c r="X40" s="182"/>
      <c r="Y40" s="181">
        <v>2005</v>
      </c>
      <c r="Z40" s="192">
        <v>1.6072089599999999</v>
      </c>
      <c r="AA40" s="180">
        <v>2.6070887068800004</v>
      </c>
      <c r="AB40" s="285">
        <f t="shared" si="6"/>
        <v>1.6221218097738832</v>
      </c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</row>
    <row r="41" spans="1:88">
      <c r="A41" s="181">
        <v>2006</v>
      </c>
      <c r="B41" s="180">
        <f t="shared" si="0"/>
        <v>34.463500000000003</v>
      </c>
      <c r="C41" s="180">
        <f t="shared" si="1"/>
        <v>40.714799999999997</v>
      </c>
      <c r="D41" s="181">
        <v>2006</v>
      </c>
      <c r="E41" s="192">
        <v>2.3159472000000005</v>
      </c>
      <c r="F41" s="180">
        <v>2.7081600000000003</v>
      </c>
      <c r="G41" s="180">
        <v>2.7360345600000002</v>
      </c>
      <c r="H41" s="180">
        <f t="shared" si="2"/>
        <v>0.42008735999999969</v>
      </c>
      <c r="I41" s="182">
        <f t="shared" si="3"/>
        <v>55.351138080000013</v>
      </c>
      <c r="J41" s="182">
        <f t="shared" si="4"/>
        <v>64.725024000000005</v>
      </c>
      <c r="K41" s="182">
        <f t="shared" si="5"/>
        <v>9.3738859199999922</v>
      </c>
      <c r="L41" s="182">
        <v>457.70800000000003</v>
      </c>
      <c r="M41" s="182">
        <v>16</v>
      </c>
      <c r="N41" s="182">
        <f t="shared" si="7"/>
        <v>28.606750000000002</v>
      </c>
      <c r="O41" s="182"/>
      <c r="P41" s="182"/>
      <c r="S41" s="265">
        <v>2015</v>
      </c>
      <c r="T41" s="278">
        <v>7</v>
      </c>
      <c r="U41" s="278">
        <v>4</v>
      </c>
      <c r="V41" s="262">
        <v>0.45531375000000002</v>
      </c>
      <c r="W41" s="262">
        <v>9.6221559999999998E-2</v>
      </c>
      <c r="X41" s="182"/>
      <c r="Y41" s="181">
        <v>2006</v>
      </c>
      <c r="Z41" s="192">
        <v>2.3159472000000005</v>
      </c>
      <c r="AA41" s="180">
        <v>2.7081600000000003</v>
      </c>
      <c r="AB41" s="285">
        <f t="shared" si="6"/>
        <v>1.1693530836972448</v>
      </c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</row>
    <row r="42" spans="1:88">
      <c r="A42" s="181">
        <v>2007</v>
      </c>
      <c r="B42" s="180">
        <f t="shared" si="0"/>
        <v>38.729999999999997</v>
      </c>
      <c r="C42" s="180">
        <f t="shared" si="1"/>
        <v>50.310000000000009</v>
      </c>
      <c r="D42" s="181">
        <v>2007</v>
      </c>
      <c r="E42" s="192">
        <v>2.6026560000000001</v>
      </c>
      <c r="F42" s="180">
        <v>2.8425600000000002</v>
      </c>
      <c r="G42" s="180">
        <v>3.3808320000000007</v>
      </c>
      <c r="H42" s="180">
        <f t="shared" si="2"/>
        <v>0.77817600000000064</v>
      </c>
      <c r="I42" s="182">
        <f t="shared" si="3"/>
        <v>62.203478400000002</v>
      </c>
      <c r="J42" s="182">
        <f t="shared" si="4"/>
        <v>67.937184000000016</v>
      </c>
      <c r="K42" s="182">
        <f t="shared" si="5"/>
        <v>5.7337056000000146</v>
      </c>
      <c r="L42" s="182">
        <v>951.73800000000006</v>
      </c>
      <c r="M42" s="182">
        <v>14.611111111111111</v>
      </c>
      <c r="N42" s="182">
        <f t="shared" si="7"/>
        <v>65.137961977186322</v>
      </c>
      <c r="O42" s="182"/>
      <c r="P42" s="182"/>
      <c r="S42" s="182"/>
      <c r="T42" s="182"/>
      <c r="U42" s="182"/>
      <c r="V42" s="182"/>
      <c r="W42" s="182"/>
      <c r="X42" s="182"/>
      <c r="Y42" s="181">
        <v>2007</v>
      </c>
      <c r="Z42" s="192">
        <v>2.6026560000000001</v>
      </c>
      <c r="AA42" s="180">
        <v>2.8425600000000002</v>
      </c>
      <c r="AB42" s="285">
        <f t="shared" si="6"/>
        <v>1.0921766072811774</v>
      </c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</row>
    <row r="43" spans="1:88">
      <c r="A43" s="181">
        <v>2008</v>
      </c>
      <c r="B43" s="180">
        <f t="shared" si="0"/>
        <v>42.282600000000002</v>
      </c>
      <c r="C43" s="180">
        <f t="shared" si="1"/>
        <v>88.324699999999993</v>
      </c>
      <c r="D43" s="181">
        <v>2008</v>
      </c>
      <c r="E43" s="192">
        <v>2.8413907200000001</v>
      </c>
      <c r="F43" s="180">
        <v>5.8336320000000006</v>
      </c>
      <c r="G43" s="180">
        <v>5.9354198400000007</v>
      </c>
      <c r="H43" s="180">
        <f t="shared" si="2"/>
        <v>3.0940291200000005</v>
      </c>
      <c r="I43" s="182">
        <f>E43*1000*0.0239</f>
        <v>67.909238208000005</v>
      </c>
      <c r="J43" s="182">
        <f t="shared" si="4"/>
        <v>139.42380480000003</v>
      </c>
      <c r="K43" s="182">
        <f t="shared" si="5"/>
        <v>71.514566592000023</v>
      </c>
      <c r="L43" s="182">
        <v>972.81999999999994</v>
      </c>
      <c r="M43" s="182">
        <v>14.305555555555555</v>
      </c>
      <c r="N43" s="182">
        <f t="shared" si="7"/>
        <v>68.002951456310683</v>
      </c>
      <c r="O43" s="182"/>
      <c r="P43" s="182"/>
      <c r="S43" s="182"/>
      <c r="T43" s="182"/>
      <c r="U43" s="182"/>
      <c r="V43" s="182"/>
      <c r="W43" s="182"/>
      <c r="X43" s="182"/>
      <c r="Y43" s="181">
        <v>2008</v>
      </c>
      <c r="Z43" s="192">
        <v>2.8413907200000001</v>
      </c>
      <c r="AA43" s="180">
        <v>5.8336320000000006</v>
      </c>
      <c r="AB43" s="285">
        <f t="shared" si="6"/>
        <v>2.0530903965224465</v>
      </c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</row>
    <row r="44" spans="1:88">
      <c r="A44" s="181">
        <v>2009</v>
      </c>
      <c r="B44" s="180">
        <f t="shared" si="0"/>
        <v>23.14</v>
      </c>
      <c r="C44" s="180">
        <f t="shared" si="1"/>
        <v>73.034999999999997</v>
      </c>
      <c r="D44" s="181">
        <v>2009</v>
      </c>
      <c r="E44" s="192">
        <v>1.5550080000000002</v>
      </c>
      <c r="F44" s="180">
        <v>3.8487120000000008</v>
      </c>
      <c r="G44" s="180">
        <v>4.9079519999999999</v>
      </c>
      <c r="H44" s="180">
        <f t="shared" si="2"/>
        <v>3.3529439999999999</v>
      </c>
      <c r="I44" s="182">
        <f t="shared" si="3"/>
        <v>37.164691200000007</v>
      </c>
      <c r="J44" s="182">
        <f t="shared" si="4"/>
        <v>91.984216800000027</v>
      </c>
      <c r="K44" s="182">
        <f t="shared" si="5"/>
        <v>54.81952560000002</v>
      </c>
      <c r="L44" s="182">
        <v>632.20600000000002</v>
      </c>
      <c r="M44" s="182">
        <v>14.261111111111113</v>
      </c>
      <c r="N44" s="182">
        <f t="shared" si="7"/>
        <v>44.330767432800933</v>
      </c>
      <c r="O44" s="182"/>
      <c r="P44" s="182"/>
      <c r="S44" s="182"/>
      <c r="T44" s="182"/>
      <c r="U44" s="182"/>
      <c r="V44" s="182"/>
      <c r="W44" s="182"/>
      <c r="X44" s="182"/>
      <c r="Y44" s="181">
        <v>2009</v>
      </c>
      <c r="Z44" s="192">
        <v>1.5550080000000002</v>
      </c>
      <c r="AA44" s="180">
        <v>3.8487120000000008</v>
      </c>
      <c r="AB44" s="285">
        <f t="shared" si="6"/>
        <v>2.475043215211755</v>
      </c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</row>
    <row r="45" spans="1:88">
      <c r="A45" s="181">
        <v>2010</v>
      </c>
      <c r="B45" s="180">
        <f t="shared" si="0"/>
        <v>13.0205</v>
      </c>
      <c r="C45" s="180">
        <f t="shared" si="1"/>
        <v>31.327000000000002</v>
      </c>
      <c r="D45" s="181">
        <v>2010</v>
      </c>
      <c r="E45" s="192">
        <v>0.87497760000000002</v>
      </c>
      <c r="F45" s="180">
        <v>1.9172160000000003</v>
      </c>
      <c r="G45" s="180">
        <v>2.1051744000000001</v>
      </c>
      <c r="H45" s="180">
        <f t="shared" si="2"/>
        <v>1.2301968000000001</v>
      </c>
      <c r="I45" s="182">
        <f t="shared" si="3"/>
        <v>20.911964640000001</v>
      </c>
      <c r="J45" s="182">
        <f t="shared" si="4"/>
        <v>45.821462400000009</v>
      </c>
      <c r="K45" s="182">
        <f t="shared" si="5"/>
        <v>24.909497760000008</v>
      </c>
      <c r="L45" s="182">
        <v>826.26199999999994</v>
      </c>
      <c r="M45" s="182">
        <v>14.605555555555554</v>
      </c>
      <c r="N45" s="182">
        <f t="shared" si="7"/>
        <v>56.571761125903386</v>
      </c>
      <c r="O45" s="182"/>
      <c r="P45" s="182"/>
      <c r="S45" s="182"/>
      <c r="T45" s="182"/>
      <c r="U45" s="182"/>
      <c r="V45" s="182"/>
      <c r="W45" s="182"/>
      <c r="X45" s="182"/>
      <c r="Y45" s="181">
        <v>2010</v>
      </c>
      <c r="Z45" s="192">
        <v>0.87497760000000002</v>
      </c>
      <c r="AA45" s="180">
        <v>1.9172160000000003</v>
      </c>
      <c r="AB45" s="285">
        <f t="shared" si="6"/>
        <v>2.1911600936983988</v>
      </c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</row>
    <row r="46" spans="1:88">
      <c r="A46" s="181">
        <v>2011</v>
      </c>
      <c r="B46" s="180">
        <f t="shared" si="0"/>
        <v>27.515000000000001</v>
      </c>
      <c r="C46" s="180">
        <f t="shared" si="1"/>
        <v>44.692500000000003</v>
      </c>
      <c r="D46" s="181">
        <v>2011</v>
      </c>
      <c r="E46" s="192">
        <v>1.8490080000000002</v>
      </c>
      <c r="F46" s="180">
        <v>2.7175679999999995</v>
      </c>
      <c r="G46" s="180">
        <v>3.0033360000000009</v>
      </c>
      <c r="H46" s="180">
        <f t="shared" si="2"/>
        <v>1.1543280000000007</v>
      </c>
      <c r="I46" s="182">
        <f t="shared" si="3"/>
        <v>44.191291200000009</v>
      </c>
      <c r="J46" s="182">
        <f t="shared" si="4"/>
        <v>64.949875199999994</v>
      </c>
      <c r="K46" s="182">
        <f t="shared" si="5"/>
        <v>20.758583999999985</v>
      </c>
      <c r="L46" s="182">
        <v>593.85199999999998</v>
      </c>
      <c r="M46" s="182">
        <v>15.416666666666666</v>
      </c>
      <c r="N46" s="182">
        <f t="shared" si="7"/>
        <v>38.520129729729732</v>
      </c>
      <c r="O46" s="182"/>
      <c r="P46" s="182"/>
      <c r="S46" s="182"/>
      <c r="T46" s="182"/>
      <c r="U46" s="182"/>
      <c r="V46" s="182"/>
      <c r="W46" s="182"/>
      <c r="X46" s="182"/>
      <c r="Y46" s="181">
        <v>2011</v>
      </c>
      <c r="Z46" s="192">
        <v>1.8490080000000002</v>
      </c>
      <c r="AA46" s="180">
        <v>2.7175679999999995</v>
      </c>
      <c r="AB46" s="285">
        <f t="shared" si="6"/>
        <v>1.4697437761221148</v>
      </c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</row>
    <row r="47" spans="1:88">
      <c r="A47" s="181">
        <v>2012</v>
      </c>
      <c r="B47" s="180">
        <f t="shared" si="0"/>
        <v>27.074999999999999</v>
      </c>
      <c r="C47" s="180">
        <f t="shared" si="1"/>
        <v>61.225000000000001</v>
      </c>
      <c r="D47" s="181">
        <v>2012</v>
      </c>
      <c r="E47" s="192">
        <v>1.8194400000000004</v>
      </c>
      <c r="F47" s="180">
        <v>4.0756800000000002</v>
      </c>
      <c r="G47" s="180">
        <v>4.1143200000000002</v>
      </c>
      <c r="H47" s="180">
        <f t="shared" si="2"/>
        <v>2.29488</v>
      </c>
      <c r="I47" s="182">
        <f t="shared" si="3"/>
        <v>43.48461600000001</v>
      </c>
      <c r="J47" s="182">
        <f t="shared" si="4"/>
        <v>97.408752000000007</v>
      </c>
      <c r="K47" s="182">
        <f t="shared" si="5"/>
        <v>53.924135999999997</v>
      </c>
      <c r="L47" s="182">
        <v>550.41800000000001</v>
      </c>
      <c r="M47" s="182">
        <v>16.882716049382715</v>
      </c>
      <c r="N47" s="182">
        <f t="shared" si="7"/>
        <v>32.602455575868376</v>
      </c>
      <c r="O47" s="182"/>
      <c r="P47" s="182"/>
      <c r="S47" s="182"/>
      <c r="T47" s="182"/>
      <c r="U47" s="182"/>
      <c r="V47" s="182"/>
      <c r="W47" s="182"/>
      <c r="X47" s="182"/>
      <c r="Y47" s="181">
        <v>2012</v>
      </c>
      <c r="Z47" s="192">
        <v>1.8194400000000004</v>
      </c>
      <c r="AA47" s="180">
        <v>4.0756800000000002</v>
      </c>
      <c r="AB47" s="285">
        <f t="shared" si="6"/>
        <v>2.2400738688827326</v>
      </c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1:88">
      <c r="A48" s="181">
        <v>2013</v>
      </c>
      <c r="B48" s="180">
        <f t="shared" si="0"/>
        <v>23.010200000000001</v>
      </c>
      <c r="C48" s="180">
        <f t="shared" si="1"/>
        <v>39.885399999999997</v>
      </c>
      <c r="D48" s="181">
        <v>2013</v>
      </c>
      <c r="E48" s="192">
        <v>1.5462854400000003</v>
      </c>
      <c r="F48" s="180">
        <v>2.5603200000000004</v>
      </c>
      <c r="G48" s="180">
        <v>2.6802988799999996</v>
      </c>
      <c r="H48" s="180">
        <f t="shared" si="2"/>
        <v>1.1340134399999993</v>
      </c>
      <c r="I48" s="182">
        <f t="shared" si="3"/>
        <v>36.956222016000012</v>
      </c>
      <c r="J48" s="182">
        <f t="shared" si="4"/>
        <v>61.191648000000008</v>
      </c>
      <c r="K48" s="182">
        <f t="shared" si="5"/>
        <v>24.235425983999995</v>
      </c>
      <c r="L48" s="182">
        <v>849.88400000000001</v>
      </c>
      <c r="M48" s="182">
        <v>14.106481481481476</v>
      </c>
      <c r="N48" s="182">
        <f t="shared" si="7"/>
        <v>60.247766327535309</v>
      </c>
      <c r="O48" s="182"/>
      <c r="P48" s="182"/>
      <c r="S48" s="182"/>
      <c r="T48" s="182"/>
      <c r="U48" s="182"/>
      <c r="V48" s="182"/>
      <c r="W48" s="182"/>
      <c r="X48" s="182"/>
      <c r="Y48" s="181">
        <v>2013</v>
      </c>
      <c r="Z48" s="192">
        <v>1.5462854400000003</v>
      </c>
      <c r="AA48" s="180">
        <v>2.5603200000000004</v>
      </c>
      <c r="AB48" s="285">
        <f t="shared" si="6"/>
        <v>1.6557874333991012</v>
      </c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</row>
    <row r="49" spans="1:88">
      <c r="A49" s="181">
        <v>2014</v>
      </c>
      <c r="B49" s="180">
        <f t="shared" si="0"/>
        <v>29.798100000000009</v>
      </c>
      <c r="C49" s="180">
        <f t="shared" si="1"/>
        <v>28.236899999999999</v>
      </c>
      <c r="D49" s="181">
        <v>2014</v>
      </c>
      <c r="E49" s="192">
        <v>2.0024323200000005</v>
      </c>
      <c r="F49" s="180">
        <v>1.8332160000000004</v>
      </c>
      <c r="G49" s="180">
        <v>1.89751968</v>
      </c>
      <c r="H49" s="180">
        <f t="shared" si="2"/>
        <v>-0.10491264000000045</v>
      </c>
      <c r="I49" s="182">
        <f t="shared" si="3"/>
        <v>47.858132448000013</v>
      </c>
      <c r="J49" s="182">
        <f t="shared" si="4"/>
        <v>43.813862400000012</v>
      </c>
      <c r="K49" s="182">
        <f t="shared" si="5"/>
        <v>-4.0442700480000013</v>
      </c>
      <c r="L49" s="182">
        <v>541.52800000000002</v>
      </c>
      <c r="M49" s="182">
        <v>14.53240740740741</v>
      </c>
      <c r="N49" s="182">
        <f t="shared" si="7"/>
        <v>37.263474992035675</v>
      </c>
      <c r="O49" s="182"/>
      <c r="P49" s="182"/>
      <c r="S49" s="182"/>
      <c r="T49" s="182"/>
      <c r="U49" s="182"/>
      <c r="V49" s="182"/>
      <c r="W49" s="182"/>
      <c r="X49" s="182"/>
      <c r="Y49" s="181">
        <v>2014</v>
      </c>
      <c r="Z49" s="192">
        <v>2.0024323200000005</v>
      </c>
      <c r="AA49" s="180">
        <v>1.8332160000000004</v>
      </c>
      <c r="AB49" s="285">
        <f t="shared" si="6"/>
        <v>0.91549461207258176</v>
      </c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</row>
    <row r="50" spans="1:88">
      <c r="A50" s="181">
        <v>2015</v>
      </c>
      <c r="B50" s="180">
        <f t="shared" si="0"/>
        <v>28.515000000000001</v>
      </c>
      <c r="C50" s="180">
        <f t="shared" si="1"/>
        <v>40.094999999999999</v>
      </c>
      <c r="D50" s="181">
        <v>2015</v>
      </c>
      <c r="E50" s="192">
        <v>1.9162080000000004</v>
      </c>
      <c r="F50" s="180">
        <v>2.9057280000000003</v>
      </c>
      <c r="G50" s="180">
        <v>2.6943839999999999</v>
      </c>
      <c r="H50" s="180">
        <f t="shared" si="2"/>
        <v>0.77817599999999953</v>
      </c>
      <c r="I50" s="182">
        <f>E50*1000*0.0239</f>
        <v>45.797371200000008</v>
      </c>
      <c r="J50" s="182">
        <f t="shared" si="4"/>
        <v>69.446899200000018</v>
      </c>
      <c r="K50" s="182">
        <f t="shared" si="5"/>
        <v>23.649528000000011</v>
      </c>
      <c r="L50" s="180">
        <v>944.62599999999998</v>
      </c>
      <c r="M50" s="180">
        <v>18.641975308641975</v>
      </c>
      <c r="N50" s="182">
        <f t="shared" si="7"/>
        <v>50.671990728476821</v>
      </c>
      <c r="O50" s="182"/>
      <c r="P50" s="182"/>
      <c r="S50" s="182"/>
      <c r="T50" s="182"/>
      <c r="U50" s="182"/>
      <c r="V50" s="182"/>
      <c r="W50" s="182"/>
      <c r="X50" s="182"/>
      <c r="Y50" s="181">
        <v>2015</v>
      </c>
      <c r="Z50" s="192">
        <v>1.9162080000000004</v>
      </c>
      <c r="AA50" s="180">
        <v>2.9057280000000003</v>
      </c>
      <c r="AB50" s="285">
        <f t="shared" si="6"/>
        <v>1.5163948798877782</v>
      </c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</row>
    <row r="51" spans="1:88">
      <c r="A51" s="389">
        <v>2016</v>
      </c>
      <c r="B51" s="180">
        <f t="shared" si="0"/>
        <v>28.482142857142854</v>
      </c>
      <c r="C51" s="180">
        <f t="shared" si="1"/>
        <v>78.80952380952381</v>
      </c>
      <c r="D51" s="389">
        <v>2016</v>
      </c>
      <c r="E51" s="386">
        <v>1.9139999999999999</v>
      </c>
      <c r="F51" s="386">
        <v>5.0549999999999997</v>
      </c>
      <c r="G51" s="386">
        <v>5.2960000000000003</v>
      </c>
      <c r="H51" s="386">
        <f t="shared" si="2"/>
        <v>3.3820000000000006</v>
      </c>
      <c r="I51" s="386">
        <f t="shared" si="3"/>
        <v>45.744600000000005</v>
      </c>
      <c r="J51" s="386">
        <f t="shared" si="4"/>
        <v>120.81450000000001</v>
      </c>
      <c r="K51" s="386">
        <f t="shared" si="5"/>
        <v>75.069900000000004</v>
      </c>
      <c r="L51" s="180">
        <v>716.28</v>
      </c>
      <c r="M51" s="180">
        <v>16.694444444444443</v>
      </c>
      <c r="N51" s="182">
        <f>L51/M51</f>
        <v>42.905291181364397</v>
      </c>
      <c r="Y51" s="181">
        <v>2016</v>
      </c>
      <c r="Z51" s="386">
        <v>1.9139999999999999</v>
      </c>
      <c r="AA51" s="386">
        <v>5.0549999999999997</v>
      </c>
      <c r="AB51" s="285">
        <f t="shared" si="6"/>
        <v>2.6410658307210029</v>
      </c>
    </row>
    <row r="52" spans="1:88">
      <c r="A52" s="181">
        <v>2017</v>
      </c>
      <c r="B52" s="180">
        <f t="shared" si="0"/>
        <v>17.812208333333331</v>
      </c>
      <c r="C52" s="180">
        <f t="shared" si="1"/>
        <v>79.718833333333322</v>
      </c>
      <c r="D52" s="181">
        <v>2017</v>
      </c>
      <c r="E52" s="262">
        <v>1.1969803999999999</v>
      </c>
      <c r="F52" s="262">
        <v>4.7943588000000004</v>
      </c>
      <c r="G52" s="262">
        <v>5.3571055999999997</v>
      </c>
      <c r="H52" s="180">
        <f t="shared" si="2"/>
        <v>4.1601251999999995</v>
      </c>
      <c r="I52" s="180">
        <f t="shared" si="3"/>
        <v>28.607831560000001</v>
      </c>
      <c r="J52" s="180">
        <f t="shared" si="4"/>
        <v>114.58517532</v>
      </c>
      <c r="K52" s="180">
        <f t="shared" si="5"/>
        <v>85.977343759999997</v>
      </c>
      <c r="Y52" s="181">
        <v>2017</v>
      </c>
      <c r="Z52" s="180">
        <v>1.2090000000000001</v>
      </c>
      <c r="AA52" s="180">
        <v>4.8499999999999996</v>
      </c>
      <c r="AB52" s="285">
        <f t="shared" si="6"/>
        <v>4.0115798180314304</v>
      </c>
    </row>
    <row r="53" spans="1:88">
      <c r="A53" s="181">
        <v>2018</v>
      </c>
      <c r="B53" s="180">
        <f t="shared" si="0"/>
        <v>25.171523363095236</v>
      </c>
      <c r="C53" s="180">
        <f t="shared" si="1"/>
        <v>30.976864285714285</v>
      </c>
      <c r="D53" s="181">
        <v>2018</v>
      </c>
      <c r="E53" s="180">
        <v>1.6915263700000001</v>
      </c>
      <c r="F53" s="180">
        <v>2.0349679300000001</v>
      </c>
      <c r="G53" s="180">
        <v>2.08164528</v>
      </c>
    </row>
    <row r="54" spans="1:88">
      <c r="A54" s="411">
        <v>2019</v>
      </c>
      <c r="B54" s="180">
        <f t="shared" si="0"/>
        <v>29.546333184523807</v>
      </c>
      <c r="C54" s="180">
        <f t="shared" si="1"/>
        <v>71.212124255952389</v>
      </c>
      <c r="D54" s="411">
        <v>2019</v>
      </c>
      <c r="E54" s="180">
        <v>1.9855135900000001</v>
      </c>
      <c r="F54" s="180">
        <v>4.4872670000000001</v>
      </c>
      <c r="G54" s="180">
        <v>4.7854547500000004</v>
      </c>
    </row>
    <row r="55" spans="1:88">
      <c r="D55" s="198"/>
    </row>
    <row r="56" spans="1:88">
      <c r="D56" s="198"/>
    </row>
    <row r="57" spans="1:88">
      <c r="D57" s="198"/>
    </row>
    <row r="58" spans="1:88" ht="15.75" thickBot="1">
      <c r="D58" s="461"/>
    </row>
    <row r="59" spans="1:88">
      <c r="D59" s="461"/>
      <c r="E59" s="263"/>
      <c r="F59" s="264"/>
      <c r="G59" s="264"/>
      <c r="H59" s="279"/>
      <c r="I59" s="279"/>
    </row>
    <row r="60" spans="1:88">
      <c r="E60" s="265"/>
      <c r="F60" s="278"/>
      <c r="G60" s="278"/>
      <c r="H60" s="262"/>
      <c r="I60" s="262"/>
    </row>
    <row r="61" spans="1:88">
      <c r="E61" s="265"/>
      <c r="F61" s="278"/>
      <c r="G61" s="278"/>
      <c r="H61" s="262"/>
      <c r="I61" s="262"/>
    </row>
    <row r="62" spans="1:88">
      <c r="E62" s="265"/>
      <c r="F62" s="278"/>
      <c r="G62" s="278"/>
      <c r="H62" s="262"/>
      <c r="I62" s="262"/>
    </row>
    <row r="63" spans="1:88">
      <c r="E63" s="265"/>
      <c r="F63" s="278"/>
      <c r="G63" s="278"/>
      <c r="H63" s="262"/>
      <c r="I63" s="262"/>
    </row>
    <row r="64" spans="1:88">
      <c r="E64" s="265"/>
      <c r="F64" s="278"/>
      <c r="G64" s="278"/>
      <c r="H64" s="262"/>
      <c r="I64" s="262"/>
    </row>
    <row r="65" spans="5:9">
      <c r="E65" s="265"/>
      <c r="F65" s="278"/>
      <c r="G65" s="278"/>
      <c r="H65" s="262"/>
      <c r="I65" s="262"/>
    </row>
    <row r="66" spans="5:9">
      <c r="E66" s="265"/>
      <c r="F66" s="278"/>
      <c r="G66" s="278"/>
      <c r="H66" s="262"/>
      <c r="I66" s="262"/>
    </row>
    <row r="67" spans="5:9">
      <c r="E67" s="265"/>
      <c r="F67" s="278"/>
      <c r="G67" s="278"/>
      <c r="H67" s="262"/>
      <c r="I67" s="262"/>
    </row>
    <row r="68" spans="5:9">
      <c r="E68" s="265"/>
      <c r="F68" s="278"/>
      <c r="G68" s="278"/>
      <c r="H68" s="262"/>
      <c r="I68" s="262"/>
    </row>
    <row r="69" spans="5:9">
      <c r="E69" s="265"/>
      <c r="F69" s="278"/>
      <c r="G69" s="278"/>
      <c r="H69" s="262"/>
      <c r="I69" s="262"/>
    </row>
    <row r="70" spans="5:9">
      <c r="E70" s="265"/>
      <c r="F70" s="278"/>
      <c r="G70" s="278"/>
      <c r="H70" s="262"/>
      <c r="I70" s="262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64"/>
  <sheetViews>
    <sheetView topLeftCell="A26" zoomScaleNormal="100" workbookViewId="0">
      <selection activeCell="O2" sqref="O2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9" width="16.28515625" style="182" customWidth="1"/>
    <col min="20" max="20" width="15.42578125" style="182" customWidth="1"/>
    <col min="21" max="26" width="15" style="182" customWidth="1"/>
    <col min="27" max="27" width="15.7109375" style="180" customWidth="1"/>
    <col min="28" max="34" width="13.140625" style="180" customWidth="1"/>
    <col min="35" max="35" width="9.140625" style="180"/>
    <col min="36" max="36" width="11.42578125" style="181" customWidth="1"/>
    <col min="37" max="37" width="9.140625" style="181"/>
    <col min="38" max="38" width="12.42578125" style="181" customWidth="1"/>
    <col min="39" max="44" width="9.140625" style="181"/>
    <col min="45" max="16384" width="9.140625" style="180"/>
  </cols>
  <sheetData>
    <row r="1" spans="1:64">
      <c r="I1" s="213" t="s">
        <v>212</v>
      </c>
      <c r="J1" s="212"/>
      <c r="K1" s="212"/>
      <c r="L1" s="212"/>
    </row>
    <row r="2" spans="1:64" ht="15.75">
      <c r="I2" s="213" t="s">
        <v>213</v>
      </c>
      <c r="J2" s="212"/>
      <c r="K2" s="212"/>
      <c r="L2" s="212"/>
      <c r="Q2" s="326"/>
      <c r="R2" s="261" t="s">
        <v>225</v>
      </c>
      <c r="S2" s="261"/>
      <c r="T2" s="327"/>
      <c r="U2" s="327"/>
      <c r="V2" s="327"/>
      <c r="W2" s="330"/>
      <c r="X2" s="330"/>
      <c r="Y2" s="329" t="s">
        <v>224</v>
      </c>
      <c r="Z2" s="328"/>
      <c r="AA2" s="339"/>
      <c r="AB2" s="377"/>
      <c r="AC2" s="378" t="s">
        <v>781</v>
      </c>
      <c r="AD2" s="378"/>
      <c r="AE2" s="378"/>
      <c r="AF2" s="377"/>
      <c r="AG2" s="377"/>
    </row>
    <row r="3" spans="1:64" ht="15.75">
      <c r="I3" s="213" t="s">
        <v>214</v>
      </c>
      <c r="J3" s="212"/>
      <c r="K3" s="212"/>
      <c r="L3" s="212"/>
      <c r="N3" s="275" t="s">
        <v>341</v>
      </c>
      <c r="Q3" s="326"/>
      <c r="R3" s="261" t="s">
        <v>181</v>
      </c>
      <c r="S3" s="261"/>
      <c r="T3" s="327"/>
      <c r="U3" s="327"/>
      <c r="V3" s="327"/>
      <c r="W3" s="330"/>
      <c r="X3" s="328"/>
      <c r="Y3" s="329" t="s">
        <v>184</v>
      </c>
      <c r="Z3" s="328"/>
      <c r="AA3" s="339"/>
      <c r="AB3" s="377"/>
      <c r="AC3" s="377"/>
      <c r="AD3" s="377"/>
      <c r="AE3" s="377"/>
      <c r="AF3" s="377"/>
      <c r="AG3" s="377"/>
    </row>
    <row r="4" spans="1:64">
      <c r="E4" s="180" t="s">
        <v>210</v>
      </c>
      <c r="I4" s="180" t="s">
        <v>210</v>
      </c>
      <c r="K4" s="210" t="s">
        <v>4</v>
      </c>
      <c r="L4" s="210" t="s">
        <v>215</v>
      </c>
      <c r="M4" s="180" t="s">
        <v>205</v>
      </c>
      <c r="Q4" s="326"/>
      <c r="R4" s="327"/>
      <c r="S4" s="327"/>
      <c r="T4" s="327"/>
      <c r="U4" s="327"/>
      <c r="V4" s="327"/>
      <c r="W4" s="330"/>
      <c r="X4" s="328"/>
      <c r="Y4" s="328"/>
      <c r="Z4" s="328"/>
      <c r="AA4" s="339" t="s">
        <v>210</v>
      </c>
      <c r="AB4" s="377"/>
      <c r="AC4" s="377"/>
      <c r="AD4" s="377"/>
      <c r="AE4" s="377"/>
      <c r="AF4" s="377"/>
      <c r="AG4" s="377"/>
      <c r="AI4" s="211" t="s">
        <v>216</v>
      </c>
    </row>
    <row r="5" spans="1:64" ht="15.75">
      <c r="E5" s="180" t="s">
        <v>204</v>
      </c>
      <c r="F5" s="180" t="s">
        <v>180</v>
      </c>
      <c r="I5" s="180" t="s">
        <v>204</v>
      </c>
      <c r="J5" s="180" t="s">
        <v>180</v>
      </c>
      <c r="K5" s="210" t="s">
        <v>181</v>
      </c>
      <c r="L5" s="210" t="s">
        <v>171</v>
      </c>
      <c r="M5" s="180" t="s">
        <v>206</v>
      </c>
      <c r="O5" s="198" t="s">
        <v>217</v>
      </c>
      <c r="P5" s="198"/>
      <c r="Q5" s="267"/>
      <c r="R5" s="261" t="s">
        <v>204</v>
      </c>
      <c r="S5" s="564" t="s">
        <v>180</v>
      </c>
      <c r="T5" s="261"/>
      <c r="U5" s="261"/>
      <c r="V5" s="261"/>
      <c r="W5" s="334"/>
      <c r="X5" s="329"/>
      <c r="Y5" s="329"/>
      <c r="Z5" s="329"/>
      <c r="AA5" s="339" t="s">
        <v>204</v>
      </c>
      <c r="AB5" s="373"/>
      <c r="AC5" s="380" t="s">
        <v>224</v>
      </c>
      <c r="AD5" s="380"/>
      <c r="AE5" s="381"/>
      <c r="AF5" s="381" t="s">
        <v>225</v>
      </c>
      <c r="AG5" s="382"/>
      <c r="AJ5" s="209" t="s">
        <v>217</v>
      </c>
      <c r="AK5" s="209" t="s">
        <v>29</v>
      </c>
      <c r="AL5" s="209" t="s">
        <v>184</v>
      </c>
      <c r="AM5" s="209" t="s">
        <v>185</v>
      </c>
      <c r="AN5" s="209" t="s">
        <v>181</v>
      </c>
      <c r="AO5" s="209" t="s">
        <v>218</v>
      </c>
      <c r="AP5" s="209" t="s">
        <v>219</v>
      </c>
      <c r="AQ5" s="209" t="s">
        <v>220</v>
      </c>
      <c r="AR5" s="209" t="s">
        <v>221</v>
      </c>
      <c r="AS5" s="179"/>
      <c r="BE5" s="190" t="s">
        <v>222</v>
      </c>
    </row>
    <row r="6" spans="1:64">
      <c r="A6" s="208"/>
      <c r="B6" s="207" t="s">
        <v>223</v>
      </c>
      <c r="C6" s="183"/>
      <c r="D6" s="183"/>
      <c r="E6" s="205"/>
      <c r="F6" s="206" t="s">
        <v>224</v>
      </c>
      <c r="G6" s="205"/>
      <c r="H6" s="205"/>
      <c r="I6" s="203"/>
      <c r="J6" s="204" t="s">
        <v>225</v>
      </c>
      <c r="K6" s="203"/>
      <c r="L6" s="203"/>
      <c r="M6" s="201" t="s">
        <v>208</v>
      </c>
      <c r="N6" s="268"/>
      <c r="O6" s="268" t="s">
        <v>339</v>
      </c>
      <c r="P6" s="268"/>
      <c r="Q6" s="332" t="s">
        <v>144</v>
      </c>
      <c r="R6" s="202" t="s">
        <v>209</v>
      </c>
      <c r="S6" s="202" t="s">
        <v>209</v>
      </c>
      <c r="T6" s="202" t="s">
        <v>209</v>
      </c>
      <c r="U6" s="202" t="s">
        <v>209</v>
      </c>
      <c r="V6" s="202" t="s">
        <v>147</v>
      </c>
      <c r="W6" s="335" t="s">
        <v>411</v>
      </c>
      <c r="X6" s="202" t="s">
        <v>209</v>
      </c>
      <c r="Y6" s="202" t="s">
        <v>209</v>
      </c>
      <c r="Z6" s="202" t="s">
        <v>209</v>
      </c>
      <c r="AA6" s="201"/>
      <c r="AB6" s="372" t="s">
        <v>779</v>
      </c>
      <c r="AC6" s="372" t="s">
        <v>778</v>
      </c>
      <c r="AD6" s="372" t="s">
        <v>780</v>
      </c>
      <c r="AE6" s="372" t="s">
        <v>779</v>
      </c>
      <c r="AF6" s="374" t="s">
        <v>778</v>
      </c>
      <c r="AG6" s="374" t="s">
        <v>780</v>
      </c>
      <c r="AJ6" s="200" t="s">
        <v>226</v>
      </c>
      <c r="AK6" s="200" t="s">
        <v>29</v>
      </c>
      <c r="AL6" s="200" t="s">
        <v>3</v>
      </c>
      <c r="AM6" s="200" t="s">
        <v>32</v>
      </c>
      <c r="AN6" s="200" t="s">
        <v>4</v>
      </c>
      <c r="AO6" s="200" t="s">
        <v>34</v>
      </c>
      <c r="AP6" s="200" t="s">
        <v>36</v>
      </c>
      <c r="AQ6" s="200" t="s">
        <v>38</v>
      </c>
      <c r="AR6" s="200" t="s">
        <v>227</v>
      </c>
      <c r="AS6" s="183"/>
      <c r="BE6" s="190" t="s">
        <v>228</v>
      </c>
      <c r="BL6" s="180" t="s">
        <v>229</v>
      </c>
    </row>
    <row r="7" spans="1:64" ht="16.5" thickBot="1">
      <c r="A7" s="198" t="s">
        <v>5</v>
      </c>
      <c r="B7" s="191" t="s">
        <v>230</v>
      </c>
      <c r="C7" s="191" t="s">
        <v>231</v>
      </c>
      <c r="D7" s="191" t="s">
        <v>232</v>
      </c>
      <c r="E7" s="191"/>
      <c r="F7" s="191" t="s">
        <v>233</v>
      </c>
      <c r="G7" s="191" t="s">
        <v>234</v>
      </c>
      <c r="H7" s="191" t="s">
        <v>235</v>
      </c>
      <c r="I7" s="191"/>
      <c r="J7" s="191" t="s">
        <v>236</v>
      </c>
      <c r="K7" s="191" t="s">
        <v>237</v>
      </c>
      <c r="L7" s="191" t="s">
        <v>238</v>
      </c>
      <c r="M7" s="199" t="s">
        <v>211</v>
      </c>
      <c r="N7" s="269" t="s">
        <v>0</v>
      </c>
      <c r="O7" s="269" t="s">
        <v>340</v>
      </c>
      <c r="P7" s="269"/>
      <c r="Q7" s="333" t="s">
        <v>181</v>
      </c>
      <c r="R7" s="320" t="s">
        <v>403</v>
      </c>
      <c r="S7" s="320" t="s">
        <v>403</v>
      </c>
      <c r="T7" s="320" t="s">
        <v>405</v>
      </c>
      <c r="U7" s="320" t="s">
        <v>404</v>
      </c>
      <c r="V7" s="370" t="s">
        <v>48</v>
      </c>
      <c r="W7" s="336" t="s">
        <v>184</v>
      </c>
      <c r="X7" s="320" t="s">
        <v>403</v>
      </c>
      <c r="Y7" s="320" t="s">
        <v>405</v>
      </c>
      <c r="Z7" s="320" t="s">
        <v>404</v>
      </c>
      <c r="AA7" s="191" t="s">
        <v>411</v>
      </c>
      <c r="AB7" s="375"/>
      <c r="AC7" s="376" t="s">
        <v>777</v>
      </c>
      <c r="AD7" s="376"/>
      <c r="AE7" s="376"/>
      <c r="AF7" s="376" t="s">
        <v>777</v>
      </c>
      <c r="AG7" s="375"/>
      <c r="AI7" s="190" t="s">
        <v>148</v>
      </c>
      <c r="AK7" s="198" t="s">
        <v>239</v>
      </c>
      <c r="AL7" s="198" t="s">
        <v>240</v>
      </c>
      <c r="AM7" s="198" t="s">
        <v>241</v>
      </c>
      <c r="AN7" s="198" t="s">
        <v>242</v>
      </c>
      <c r="AO7" s="198" t="s">
        <v>243</v>
      </c>
      <c r="AP7" s="198" t="s">
        <v>244</v>
      </c>
      <c r="AQ7" s="198" t="s">
        <v>245</v>
      </c>
      <c r="AR7" s="198" t="s">
        <v>246</v>
      </c>
      <c r="AS7" s="198" t="s">
        <v>247</v>
      </c>
      <c r="BE7" s="198" t="s">
        <v>207</v>
      </c>
      <c r="BL7" s="180" t="s">
        <v>248</v>
      </c>
    </row>
    <row r="8" spans="1:64">
      <c r="A8" s="181">
        <v>1971</v>
      </c>
      <c r="B8" s="197">
        <v>33.700000000000003</v>
      </c>
      <c r="C8" s="197">
        <v>1.7568999999999999</v>
      </c>
      <c r="D8" s="192">
        <f t="shared" ref="D8:D52" si="0">(C8/B8)*100</f>
        <v>5.2133531157270019</v>
      </c>
      <c r="E8" s="192">
        <f t="shared" ref="E8:E52" si="1">F8*60*1.12/1000</f>
        <v>2.4679199999999999</v>
      </c>
      <c r="F8" s="180">
        <v>36.725000000000001</v>
      </c>
      <c r="G8" s="180">
        <v>2.2618</v>
      </c>
      <c r="H8" s="192">
        <f t="shared" ref="H8:H52" si="2">(G8/F8)*100</f>
        <v>6.1587474472430221</v>
      </c>
      <c r="I8" s="192">
        <f>J8*60*1.12/1000</f>
        <v>2.5149599999999999</v>
      </c>
      <c r="J8" s="193">
        <v>37.424999999999997</v>
      </c>
      <c r="K8" s="193">
        <v>2.2065999999999999</v>
      </c>
      <c r="L8" s="193">
        <f t="shared" ref="L8:L42" si="3">(K8/J8)*100</f>
        <v>5.8960587842351373</v>
      </c>
      <c r="M8" s="193">
        <f>MAX(((J8*60*1.12*0.0213)-(F8*60*1.12*0.0213))/0.33, 0)</f>
        <v>3.0362181818181688</v>
      </c>
      <c r="N8" s="270">
        <v>1971</v>
      </c>
      <c r="O8" s="270">
        <v>2380.5600000000004</v>
      </c>
      <c r="P8" s="270"/>
      <c r="Q8" s="271">
        <v>2.5149599999999999</v>
      </c>
      <c r="R8" s="369" t="s">
        <v>17</v>
      </c>
      <c r="S8" s="369"/>
      <c r="T8" s="369" t="s">
        <v>17</v>
      </c>
      <c r="U8" s="369" t="s">
        <v>17</v>
      </c>
      <c r="V8" s="369">
        <v>2.5149599999999999</v>
      </c>
      <c r="W8" s="337">
        <f t="shared" ref="W8:W51" si="4">E8</f>
        <v>2.4679199999999999</v>
      </c>
      <c r="X8" s="369" t="s">
        <v>17</v>
      </c>
      <c r="Y8" s="369" t="s">
        <v>17</v>
      </c>
      <c r="Z8" s="369" t="s">
        <v>17</v>
      </c>
      <c r="AA8" s="193">
        <v>2.4679199999999999</v>
      </c>
      <c r="AB8" s="193"/>
      <c r="AC8" s="193"/>
      <c r="AD8" s="193"/>
      <c r="AE8" s="193"/>
      <c r="AF8" s="193"/>
      <c r="AG8" s="193"/>
      <c r="AH8" s="193"/>
      <c r="AI8" s="180">
        <f>AVERAGE(AK8:AR8)</f>
        <v>35.321874999999999</v>
      </c>
      <c r="AK8" s="181">
        <v>33.700000000000003</v>
      </c>
      <c r="AL8" s="181">
        <v>36.725000000000001</v>
      </c>
      <c r="AM8" s="181">
        <v>35.225000000000001</v>
      </c>
      <c r="AN8" s="181">
        <v>37.424999999999997</v>
      </c>
      <c r="AO8" s="180">
        <v>30.75</v>
      </c>
      <c r="AP8" s="180">
        <v>35.549999999999997</v>
      </c>
      <c r="AQ8" s="181">
        <v>38.9</v>
      </c>
      <c r="AR8" s="181">
        <v>34.299999999999997</v>
      </c>
      <c r="AS8" s="180">
        <f t="shared" ref="AS8:AS51" si="5">(MAX(AN8-AL8, 0))*60*1.12/1000</f>
        <v>4.7039999999999714E-2</v>
      </c>
      <c r="BE8" s="190" t="s">
        <v>249</v>
      </c>
    </row>
    <row r="9" spans="1:64">
      <c r="A9" s="181">
        <v>1972</v>
      </c>
      <c r="B9" s="193">
        <v>27.98</v>
      </c>
      <c r="C9" s="193">
        <v>2.0106999999999999</v>
      </c>
      <c r="D9" s="192">
        <f t="shared" si="0"/>
        <v>7.1862044317369547</v>
      </c>
      <c r="E9" s="192">
        <f t="shared" si="1"/>
        <v>1.8782400000000001</v>
      </c>
      <c r="F9" s="180">
        <v>27.95</v>
      </c>
      <c r="G9" s="180">
        <v>0.64249999999999996</v>
      </c>
      <c r="H9" s="192">
        <f t="shared" si="2"/>
        <v>2.2987477638640428</v>
      </c>
      <c r="I9" s="192">
        <f t="shared" ref="I9:I52" si="6">J9*60*1.12/1000</f>
        <v>1.4676480000000001</v>
      </c>
      <c r="J9" s="193">
        <v>21.84</v>
      </c>
      <c r="K9" s="193">
        <v>2.8864999999999998</v>
      </c>
      <c r="L9" s="193">
        <f t="shared" si="3"/>
        <v>13.216575091575091</v>
      </c>
      <c r="M9" s="193">
        <f t="shared" ref="M9:M52" si="7">MAX(((J9*60*1.12*0.0213)-(F9*60*1.12*0.0213))/0.33, 0)</f>
        <v>0</v>
      </c>
      <c r="N9" s="270">
        <v>1972</v>
      </c>
      <c r="O9" s="270">
        <v>1548.7920000000001</v>
      </c>
      <c r="P9" s="270"/>
      <c r="Q9" s="271">
        <v>1.4676480000000001</v>
      </c>
      <c r="R9" s="369" t="s">
        <v>17</v>
      </c>
      <c r="S9" s="369"/>
      <c r="T9" s="369" t="s">
        <v>17</v>
      </c>
      <c r="U9" s="369" t="s">
        <v>17</v>
      </c>
      <c r="V9" s="369">
        <v>1.4676480000000001</v>
      </c>
      <c r="W9" s="337">
        <f t="shared" si="4"/>
        <v>1.8782400000000001</v>
      </c>
      <c r="X9" s="369" t="s">
        <v>17</v>
      </c>
      <c r="Y9" s="369" t="s">
        <v>17</v>
      </c>
      <c r="Z9" s="369" t="s">
        <v>17</v>
      </c>
      <c r="AA9" s="193">
        <v>1.8782400000000001</v>
      </c>
      <c r="AB9" s="193"/>
      <c r="AC9" s="193"/>
      <c r="AD9" s="193"/>
      <c r="AE9" s="193"/>
      <c r="AF9" s="193"/>
      <c r="AG9" s="193"/>
      <c r="AH9" s="193"/>
      <c r="AI9" s="180">
        <f t="shared" ref="AI9:AI51" si="8">AVERAGE(AK9:AR9)</f>
        <v>25.768437500000001</v>
      </c>
      <c r="AK9" s="181">
        <v>27.98</v>
      </c>
      <c r="AL9" s="181">
        <v>27.95</v>
      </c>
      <c r="AM9" s="181">
        <v>25.017499999999998</v>
      </c>
      <c r="AN9" s="181">
        <v>21.84</v>
      </c>
      <c r="AO9" s="180">
        <v>27.4025</v>
      </c>
      <c r="AP9" s="180">
        <v>25.65</v>
      </c>
      <c r="AQ9" s="181">
        <v>24.8675</v>
      </c>
      <c r="AR9" s="181">
        <v>25.44</v>
      </c>
      <c r="AS9" s="180">
        <f t="shared" si="5"/>
        <v>0</v>
      </c>
      <c r="BE9" s="190" t="s">
        <v>250</v>
      </c>
      <c r="BL9" s="180" t="s">
        <v>251</v>
      </c>
    </row>
    <row r="10" spans="1:64">
      <c r="A10" s="181">
        <v>1974</v>
      </c>
      <c r="B10" s="193">
        <v>17.061</v>
      </c>
      <c r="C10" s="193">
        <v>2.7610000000000001</v>
      </c>
      <c r="D10" s="192">
        <f t="shared" si="0"/>
        <v>16.183107672469372</v>
      </c>
      <c r="E10" s="192">
        <f t="shared" si="1"/>
        <v>1.1119449600000002</v>
      </c>
      <c r="F10" s="180">
        <v>16.546800000000001</v>
      </c>
      <c r="G10" s="180">
        <v>1.7517</v>
      </c>
      <c r="H10" s="192">
        <f t="shared" si="2"/>
        <v>10.586336935238233</v>
      </c>
      <c r="I10" s="192">
        <f t="shared" si="6"/>
        <v>1.8681465600000002</v>
      </c>
      <c r="J10" s="193">
        <v>27.799800000000001</v>
      </c>
      <c r="K10" s="193">
        <v>2.3616000000000001</v>
      </c>
      <c r="L10" s="193">
        <f t="shared" si="3"/>
        <v>8.4950251440657851</v>
      </c>
      <c r="M10" s="193">
        <f t="shared" si="7"/>
        <v>48.809375999999986</v>
      </c>
      <c r="N10" s="270">
        <v>1974</v>
      </c>
      <c r="O10" s="270">
        <v>1992.1440000000002</v>
      </c>
      <c r="P10" s="270"/>
      <c r="Q10" s="271">
        <v>1.8681465600000002</v>
      </c>
      <c r="R10" s="369" t="s">
        <v>17</v>
      </c>
      <c r="S10" s="369"/>
      <c r="T10" s="369" t="s">
        <v>17</v>
      </c>
      <c r="U10" s="369" t="s">
        <v>17</v>
      </c>
      <c r="V10" s="369">
        <v>1.8681465600000002</v>
      </c>
      <c r="W10" s="337">
        <f t="shared" si="4"/>
        <v>1.1119449600000002</v>
      </c>
      <c r="X10" s="369" t="s">
        <v>17</v>
      </c>
      <c r="Y10" s="369" t="s">
        <v>17</v>
      </c>
      <c r="Z10" s="369" t="s">
        <v>17</v>
      </c>
      <c r="AA10" s="193">
        <v>1.1119449600000002</v>
      </c>
      <c r="AB10" s="193"/>
      <c r="AC10" s="193"/>
      <c r="AD10" s="193"/>
      <c r="AE10" s="193"/>
      <c r="AF10" s="193"/>
      <c r="AG10" s="193"/>
      <c r="AH10" s="193"/>
      <c r="AI10" s="180">
        <f t="shared" si="8"/>
        <v>26.55575</v>
      </c>
      <c r="AK10" s="181">
        <v>17.061</v>
      </c>
      <c r="AL10" s="181">
        <v>16.546800000000001</v>
      </c>
      <c r="AM10" s="181">
        <v>30.310500000000001</v>
      </c>
      <c r="AN10" s="181">
        <v>27.799800000000001</v>
      </c>
      <c r="AO10" s="180">
        <v>24.2303</v>
      </c>
      <c r="AP10" s="180">
        <v>33.7288</v>
      </c>
      <c r="AQ10" s="181">
        <v>30.8248</v>
      </c>
      <c r="AR10" s="181">
        <v>31.943999999999999</v>
      </c>
      <c r="AS10" s="180">
        <f t="shared" si="5"/>
        <v>0.75620160000000014</v>
      </c>
      <c r="BE10" s="190" t="s">
        <v>252</v>
      </c>
    </row>
    <row r="11" spans="1:64">
      <c r="A11" s="181">
        <v>1975</v>
      </c>
      <c r="B11" s="193">
        <v>28.797999999999998</v>
      </c>
      <c r="C11" s="193">
        <v>4.4960000000000004</v>
      </c>
      <c r="D11" s="192">
        <f t="shared" si="0"/>
        <v>15.612195291339678</v>
      </c>
      <c r="E11" s="192">
        <f t="shared" si="1"/>
        <v>1.8051263999999998</v>
      </c>
      <c r="F11" s="180">
        <v>26.861999999999998</v>
      </c>
      <c r="G11" s="180">
        <v>2.3855</v>
      </c>
      <c r="H11" s="192">
        <f t="shared" si="2"/>
        <v>8.8805747896656992</v>
      </c>
      <c r="I11" s="192">
        <f t="shared" si="6"/>
        <v>3.3968121600000005</v>
      </c>
      <c r="J11" s="193">
        <v>50.547800000000002</v>
      </c>
      <c r="K11" s="193">
        <v>2.3304</v>
      </c>
      <c r="L11" s="193">
        <f t="shared" si="3"/>
        <v>4.6102896664147597</v>
      </c>
      <c r="M11" s="193">
        <f t="shared" si="7"/>
        <v>102.73608087272731</v>
      </c>
      <c r="N11" s="270">
        <v>1975</v>
      </c>
      <c r="O11" s="270">
        <v>3445.5960000000005</v>
      </c>
      <c r="P11" s="270"/>
      <c r="Q11" s="271">
        <v>3.3968121600000005</v>
      </c>
      <c r="R11" s="369" t="s">
        <v>17</v>
      </c>
      <c r="S11" s="369"/>
      <c r="T11" s="369" t="s">
        <v>17</v>
      </c>
      <c r="U11" s="194">
        <f>(AVERAGE((Q8:Q10)))*1.2</f>
        <v>2.340301824</v>
      </c>
      <c r="V11" s="194">
        <v>3.3968121600000005</v>
      </c>
      <c r="W11" s="338">
        <f t="shared" si="4"/>
        <v>1.8051263999999998</v>
      </c>
      <c r="X11" s="331" t="s">
        <v>17</v>
      </c>
      <c r="Y11" s="331" t="s">
        <v>17</v>
      </c>
      <c r="Z11" s="331">
        <f>(AVERAGE((E8:E10)))*1.2</f>
        <v>2.1832419839999999</v>
      </c>
      <c r="AA11" s="193">
        <v>1.8051263999999998</v>
      </c>
      <c r="AB11" s="193">
        <f>ABS(Z11-AA11)</f>
        <v>0.37811558400000012</v>
      </c>
      <c r="AC11" s="193"/>
      <c r="AD11" s="193"/>
      <c r="AE11" s="193">
        <f>ABS(U11-V11)</f>
        <v>1.0565103360000005</v>
      </c>
      <c r="AF11" s="193"/>
      <c r="AG11" s="193"/>
      <c r="AH11" s="193"/>
      <c r="AI11" s="180">
        <f t="shared" si="8"/>
        <v>43.0722375</v>
      </c>
      <c r="AK11" s="181">
        <v>28.797999999999998</v>
      </c>
      <c r="AL11" s="181">
        <v>26.861999999999998</v>
      </c>
      <c r="AM11" s="181">
        <v>46.857300000000002</v>
      </c>
      <c r="AN11" s="181">
        <v>50.547800000000002</v>
      </c>
      <c r="AO11" s="180">
        <v>51.183</v>
      </c>
      <c r="AP11" s="180">
        <v>45.223799999999997</v>
      </c>
      <c r="AQ11" s="181">
        <v>47.19</v>
      </c>
      <c r="AR11" s="181">
        <v>47.915999999999997</v>
      </c>
      <c r="AS11" s="180">
        <f t="shared" si="5"/>
        <v>1.5916857600000003</v>
      </c>
      <c r="BF11" s="180" t="s">
        <v>253</v>
      </c>
    </row>
    <row r="12" spans="1:64">
      <c r="A12" s="181">
        <v>1976</v>
      </c>
      <c r="B12" s="193">
        <v>25.440300000000001</v>
      </c>
      <c r="C12" s="193">
        <v>3.7443</v>
      </c>
      <c r="D12" s="192">
        <f t="shared" si="0"/>
        <v>14.717986816193203</v>
      </c>
      <c r="E12" s="192">
        <f t="shared" si="1"/>
        <v>1.5632265600000004</v>
      </c>
      <c r="F12" s="180">
        <v>23.2623</v>
      </c>
      <c r="G12" s="180">
        <v>2.6972999999999998</v>
      </c>
      <c r="H12" s="192">
        <f t="shared" si="2"/>
        <v>11.595156110960653</v>
      </c>
      <c r="I12" s="192">
        <f t="shared" si="6"/>
        <v>3.14067936</v>
      </c>
      <c r="J12" s="193">
        <v>46.7363</v>
      </c>
      <c r="K12" s="193">
        <v>2.0352000000000001</v>
      </c>
      <c r="L12" s="193">
        <f t="shared" si="3"/>
        <v>4.3546451045547041</v>
      </c>
      <c r="M12" s="193">
        <f t="shared" si="7"/>
        <v>101.81740799999997</v>
      </c>
      <c r="N12" s="270">
        <v>1976</v>
      </c>
      <c r="O12" s="270">
        <v>2996.3472000000006</v>
      </c>
      <c r="P12" s="270"/>
      <c r="Q12" s="271">
        <v>3.14067936</v>
      </c>
      <c r="R12" s="369" t="s">
        <v>17</v>
      </c>
      <c r="S12" s="369"/>
      <c r="T12" s="194">
        <f>(AVERAGE((Q8:Q11)))*1.2</f>
        <v>2.7742700160000004</v>
      </c>
      <c r="U12" s="194">
        <f>(AVERAGE((Q9:Q11)))*1.2</f>
        <v>2.6930426880000002</v>
      </c>
      <c r="V12" s="194">
        <v>3.14067936</v>
      </c>
      <c r="W12" s="338">
        <f t="shared" si="4"/>
        <v>1.5632265600000004</v>
      </c>
      <c r="X12" s="331" t="s">
        <v>17</v>
      </c>
      <c r="Y12" s="331">
        <f>(AVERAGE((E8:E11)))*1.2</f>
        <v>2.1789694079999999</v>
      </c>
      <c r="Z12" s="331">
        <f t="shared" ref="Z12:Z51" si="9">(AVERAGE((E9:E11)))*1.2</f>
        <v>1.9181245439999999</v>
      </c>
      <c r="AA12" s="196">
        <v>1.5632265600000004</v>
      </c>
      <c r="AB12" s="193">
        <f t="shared" ref="AB12:AB52" si="10">ABS(Z12-AA12)</f>
        <v>0.3548979839999995</v>
      </c>
      <c r="AC12" s="379">
        <f>ABS(Y12-AA12)</f>
        <v>0.61574284799999957</v>
      </c>
      <c r="AD12" s="379"/>
      <c r="AE12" s="193">
        <f t="shared" ref="AE12:AE52" si="11">ABS(U12-V12)</f>
        <v>0.44763667199999979</v>
      </c>
      <c r="AF12" s="193">
        <f t="shared" ref="AF12:AF52" si="12">ABS(T12-V12)</f>
        <v>0.36640934399999958</v>
      </c>
      <c r="AG12" s="193"/>
      <c r="AH12" s="193"/>
      <c r="AI12" s="180">
        <f t="shared" si="8"/>
        <v>36.957974999999998</v>
      </c>
      <c r="AK12" s="181">
        <v>25.440300000000001</v>
      </c>
      <c r="AL12" s="181">
        <v>23.2623</v>
      </c>
      <c r="AM12" s="181">
        <v>40.111499999999999</v>
      </c>
      <c r="AN12" s="181">
        <v>46.7363</v>
      </c>
      <c r="AO12" s="180">
        <v>39.960299999999997</v>
      </c>
      <c r="AP12" s="180">
        <v>37.903300000000002</v>
      </c>
      <c r="AQ12" s="181">
        <v>39.234299999999998</v>
      </c>
      <c r="AR12" s="181">
        <v>43.015500000000003</v>
      </c>
      <c r="AS12" s="180">
        <f t="shared" si="5"/>
        <v>1.5774528000000003</v>
      </c>
      <c r="BE12" s="190" t="s">
        <v>254</v>
      </c>
    </row>
    <row r="13" spans="1:64">
      <c r="A13" s="181">
        <v>1977</v>
      </c>
      <c r="B13" s="193">
        <v>15.609</v>
      </c>
      <c r="C13" s="193">
        <v>4.2550999999999997</v>
      </c>
      <c r="D13" s="192">
        <f t="shared" si="0"/>
        <v>27.260554808123516</v>
      </c>
      <c r="E13" s="192">
        <f t="shared" si="1"/>
        <v>1.1404041600000003</v>
      </c>
      <c r="F13" s="180">
        <v>16.970300000000002</v>
      </c>
      <c r="G13" s="180">
        <v>2.4864000000000002</v>
      </c>
      <c r="H13" s="192">
        <f t="shared" si="2"/>
        <v>14.651479349215982</v>
      </c>
      <c r="I13" s="192">
        <f t="shared" si="6"/>
        <v>1.9372617600000002</v>
      </c>
      <c r="J13" s="193">
        <v>28.828299999999999</v>
      </c>
      <c r="K13" s="193">
        <v>2.7296999999999998</v>
      </c>
      <c r="L13" s="193">
        <f t="shared" si="3"/>
        <v>9.468820568677307</v>
      </c>
      <c r="M13" s="193">
        <f t="shared" si="7"/>
        <v>51.433535999999989</v>
      </c>
      <c r="N13" s="270">
        <v>1977</v>
      </c>
      <c r="O13" s="270">
        <v>1981.9800000000002</v>
      </c>
      <c r="P13" s="270"/>
      <c r="Q13" s="271">
        <v>1.9372617599999999</v>
      </c>
      <c r="R13" s="194">
        <f>(AVERAGE((Q8:Q12)))*1.2</f>
        <v>2.9731790592000005</v>
      </c>
      <c r="S13" s="194">
        <f>(R13*1000)/1.12/60</f>
        <v>44.243736000000006</v>
      </c>
      <c r="T13" s="194">
        <f>(AVERAGE((Q9:Q12)))*1.2</f>
        <v>2.9619858239999997</v>
      </c>
      <c r="U13" s="194">
        <f>(AVERAGE((Q10:Q12)))*1.2</f>
        <v>3.3622552320000003</v>
      </c>
      <c r="V13" s="194">
        <v>1.9372617600000002</v>
      </c>
      <c r="W13" s="338">
        <f t="shared" si="4"/>
        <v>1.1404041600000003</v>
      </c>
      <c r="X13" s="331">
        <f t="shared" ref="X13:X51" si="13">(AVERAGE((E8:E12)))*1.2</f>
        <v>2.1183499007999997</v>
      </c>
      <c r="Y13" s="331">
        <f t="shared" ref="Y13:Y51" si="14">(AVERAGE((E9:E12)))*1.2</f>
        <v>1.9075613760000001</v>
      </c>
      <c r="Z13" s="331">
        <f t="shared" si="9"/>
        <v>1.7921191679999999</v>
      </c>
      <c r="AA13" s="193">
        <v>1.1404041600000003</v>
      </c>
      <c r="AB13" s="193">
        <f t="shared" si="10"/>
        <v>0.6517150079999996</v>
      </c>
      <c r="AC13" s="379">
        <f t="shared" ref="AC13:AC52" si="15">ABS(Y13-AA13)</f>
        <v>0.76715721599999975</v>
      </c>
      <c r="AD13" s="379">
        <f>ABS(X13-AA13)</f>
        <v>0.97794574079999941</v>
      </c>
      <c r="AE13" s="193">
        <f t="shared" si="11"/>
        <v>1.4249934720000001</v>
      </c>
      <c r="AF13" s="193">
        <f t="shared" si="12"/>
        <v>1.0247240639999995</v>
      </c>
      <c r="AG13" s="193">
        <f>ABS(R13-V13)</f>
        <v>1.0359172992000003</v>
      </c>
      <c r="AH13" s="193"/>
      <c r="AI13" s="180">
        <f t="shared" si="8"/>
        <v>26.449862500000002</v>
      </c>
      <c r="AK13" s="181">
        <v>15.609</v>
      </c>
      <c r="AL13" s="181">
        <v>16.970300000000002</v>
      </c>
      <c r="AM13" s="181">
        <v>28.737500000000001</v>
      </c>
      <c r="AN13" s="181">
        <v>28.828299999999999</v>
      </c>
      <c r="AO13" s="180">
        <v>26.075500000000002</v>
      </c>
      <c r="AP13" s="180">
        <v>30.673500000000001</v>
      </c>
      <c r="AQ13" s="181">
        <v>30.0685</v>
      </c>
      <c r="AR13" s="181">
        <v>34.636299999999999</v>
      </c>
      <c r="AS13" s="180">
        <f t="shared" si="5"/>
        <v>0.79685759999999983</v>
      </c>
      <c r="BE13" s="195" t="s">
        <v>255</v>
      </c>
    </row>
    <row r="14" spans="1:64">
      <c r="A14" s="181">
        <v>1978</v>
      </c>
      <c r="B14" s="193">
        <v>20.721299999999999</v>
      </c>
      <c r="C14" s="193">
        <v>1.8885000000000001</v>
      </c>
      <c r="D14" s="192">
        <f t="shared" si="0"/>
        <v>9.1138104269519786</v>
      </c>
      <c r="E14" s="192">
        <f t="shared" si="1"/>
        <v>1.3924713600000003</v>
      </c>
      <c r="F14" s="180">
        <v>20.721299999999999</v>
      </c>
      <c r="G14" s="180">
        <v>1.6424000000000001</v>
      </c>
      <c r="H14" s="192">
        <f t="shared" si="2"/>
        <v>7.9261436299846055</v>
      </c>
      <c r="I14" s="192">
        <f t="shared" si="6"/>
        <v>2.5918233600000002</v>
      </c>
      <c r="J14" s="193">
        <v>38.568800000000003</v>
      </c>
      <c r="K14" s="193">
        <v>16.380600000000001</v>
      </c>
      <c r="L14" s="193">
        <f t="shared" si="3"/>
        <v>42.471116550164901</v>
      </c>
      <c r="M14" s="193">
        <f t="shared" si="7"/>
        <v>77.412720000000007</v>
      </c>
      <c r="N14" s="270">
        <v>1978</v>
      </c>
      <c r="O14" s="270">
        <v>2980.0848000000001</v>
      </c>
      <c r="P14" s="270"/>
      <c r="Q14" s="271">
        <v>2.5918233600000002</v>
      </c>
      <c r="R14" s="194">
        <f>(AVERAGE((Q9:Q13)))*1.2</f>
        <v>2.8345314816</v>
      </c>
      <c r="S14" s="194">
        <f t="shared" ref="S14:S55" si="16">(R14*1000)/1.12/60</f>
        <v>42.180527999999995</v>
      </c>
      <c r="T14" s="194">
        <f t="shared" ref="T14:T51" si="17">(AVERAGE((Q10:Q13)))*1.2</f>
        <v>3.1028699520000003</v>
      </c>
      <c r="U14" s="194">
        <f t="shared" ref="U14:U51" si="18">(AVERAGE((Q11:Q13)))*1.2</f>
        <v>3.3899013119999997</v>
      </c>
      <c r="V14" s="194">
        <v>2.5918233600000002</v>
      </c>
      <c r="W14" s="338">
        <f t="shared" si="4"/>
        <v>1.3924713600000003</v>
      </c>
      <c r="X14" s="331">
        <f t="shared" si="13"/>
        <v>1.7997460992000001</v>
      </c>
      <c r="Y14" s="331">
        <f t="shared" si="14"/>
        <v>1.6862106239999999</v>
      </c>
      <c r="Z14" s="331">
        <f t="shared" si="9"/>
        <v>1.8035028479999999</v>
      </c>
      <c r="AA14" s="193">
        <v>1.3924713600000003</v>
      </c>
      <c r="AB14" s="193">
        <f t="shared" si="10"/>
        <v>0.41103148799999967</v>
      </c>
      <c r="AC14" s="379">
        <f t="shared" si="15"/>
        <v>0.29373926399999961</v>
      </c>
      <c r="AD14" s="379">
        <f t="shared" ref="AD14:AD52" si="19">ABS(X14-AA14)</f>
        <v>0.40727473919999979</v>
      </c>
      <c r="AE14" s="193">
        <f t="shared" si="11"/>
        <v>0.79807795199999942</v>
      </c>
      <c r="AF14" s="193">
        <f t="shared" si="12"/>
        <v>0.51104659200000002</v>
      </c>
      <c r="AG14" s="193">
        <f t="shared" ref="AG14:AG52" si="20">ABS(R14-V14)</f>
        <v>0.24270812159999977</v>
      </c>
      <c r="AH14" s="193"/>
      <c r="AI14" s="180">
        <f t="shared" si="8"/>
        <v>34.473687499999997</v>
      </c>
      <c r="AK14" s="181">
        <v>20.721299999999999</v>
      </c>
      <c r="AL14" s="181">
        <v>20.721299999999999</v>
      </c>
      <c r="AM14" s="181">
        <v>39.688000000000002</v>
      </c>
      <c r="AN14" s="181">
        <v>38.568800000000003</v>
      </c>
      <c r="AO14" s="180">
        <v>37.4193</v>
      </c>
      <c r="AP14" s="180">
        <v>39.627499999999998</v>
      </c>
      <c r="AQ14" s="181">
        <v>40.262799999999999</v>
      </c>
      <c r="AR14" s="181">
        <v>38.780500000000004</v>
      </c>
      <c r="AS14" s="180">
        <f t="shared" si="5"/>
        <v>1.1993520000000004</v>
      </c>
    </row>
    <row r="15" spans="1:64">
      <c r="A15" s="181">
        <v>1979</v>
      </c>
      <c r="B15" s="193">
        <v>42.177500000000002</v>
      </c>
      <c r="C15" s="193">
        <v>4.4763000000000002</v>
      </c>
      <c r="D15" s="192">
        <f t="shared" si="0"/>
        <v>10.613004564044811</v>
      </c>
      <c r="E15" s="192">
        <f t="shared" si="1"/>
        <v>2.5317600000000002</v>
      </c>
      <c r="F15" s="180">
        <v>37.674999999999997</v>
      </c>
      <c r="G15" s="180">
        <v>8.1331000000000007</v>
      </c>
      <c r="H15" s="192">
        <f t="shared" si="2"/>
        <v>21.587524883875254</v>
      </c>
      <c r="I15" s="192">
        <f t="shared" si="6"/>
        <v>2.6599440000000003</v>
      </c>
      <c r="J15" s="193">
        <v>39.582500000000003</v>
      </c>
      <c r="K15" s="193">
        <v>5.3036000000000003</v>
      </c>
      <c r="L15" s="193">
        <f t="shared" si="3"/>
        <v>13.398850502115833</v>
      </c>
      <c r="M15" s="193">
        <f t="shared" si="7"/>
        <v>8.273694545454557</v>
      </c>
      <c r="N15" s="270">
        <v>1979</v>
      </c>
      <c r="O15" s="270">
        <v>2834.3280000000004</v>
      </c>
      <c r="P15" s="270"/>
      <c r="Q15" s="272">
        <v>2.6599440000000003</v>
      </c>
      <c r="R15" s="194">
        <f>(AVERAGE((Q10:Q14)))*1.2</f>
        <v>3.1043335679999999</v>
      </c>
      <c r="S15" s="194">
        <f t="shared" si="16"/>
        <v>46.195439999999991</v>
      </c>
      <c r="T15" s="194">
        <f t="shared" si="17"/>
        <v>3.3199729920000003</v>
      </c>
      <c r="U15" s="194">
        <f t="shared" si="18"/>
        <v>3.0679057919999999</v>
      </c>
      <c r="V15" s="194">
        <v>2.6599440000000003</v>
      </c>
      <c r="W15" s="338">
        <f t="shared" si="4"/>
        <v>2.5317600000000002</v>
      </c>
      <c r="X15" s="331">
        <f t="shared" si="13"/>
        <v>1.6831616255999999</v>
      </c>
      <c r="Y15" s="331">
        <f t="shared" si="14"/>
        <v>1.7703685440000001</v>
      </c>
      <c r="Z15" s="331">
        <f t="shared" si="9"/>
        <v>1.6384408320000003</v>
      </c>
      <c r="AA15" s="193">
        <v>2.5317600000000002</v>
      </c>
      <c r="AB15" s="193">
        <f t="shared" si="10"/>
        <v>0.89331916799999989</v>
      </c>
      <c r="AC15" s="379">
        <f t="shared" si="15"/>
        <v>0.76139145600000013</v>
      </c>
      <c r="AD15" s="379">
        <f t="shared" si="19"/>
        <v>0.8485983744000003</v>
      </c>
      <c r="AE15" s="193">
        <f t="shared" si="11"/>
        <v>0.4079617919999996</v>
      </c>
      <c r="AF15" s="193">
        <f t="shared" si="12"/>
        <v>0.66002899199999998</v>
      </c>
      <c r="AG15" s="193">
        <f t="shared" si="20"/>
        <v>0.44438956799999962</v>
      </c>
      <c r="AH15" s="193"/>
      <c r="AI15" s="180">
        <f t="shared" si="8"/>
        <v>38.009687499999998</v>
      </c>
      <c r="AK15" s="181">
        <v>42.177500000000002</v>
      </c>
      <c r="AL15" s="181">
        <v>37.674999999999997</v>
      </c>
      <c r="AM15" s="181">
        <v>38.357500000000002</v>
      </c>
      <c r="AN15" s="181">
        <v>39.582500000000003</v>
      </c>
      <c r="AO15" s="180">
        <v>35.67</v>
      </c>
      <c r="AP15" s="180">
        <v>32.762500000000003</v>
      </c>
      <c r="AQ15" s="181">
        <v>31.987500000000001</v>
      </c>
      <c r="AR15" s="181">
        <v>45.865000000000002</v>
      </c>
      <c r="AS15" s="180">
        <f t="shared" si="5"/>
        <v>0.12818400000000044</v>
      </c>
    </row>
    <row r="16" spans="1:64">
      <c r="A16" s="181">
        <v>1980</v>
      </c>
      <c r="B16" s="193">
        <v>18.997499999999999</v>
      </c>
      <c r="C16" s="193">
        <v>3.8881999999999999</v>
      </c>
      <c r="D16" s="192">
        <f t="shared" si="0"/>
        <v>20.466903539939466</v>
      </c>
      <c r="E16" s="192">
        <f t="shared" si="1"/>
        <v>1.4006160000000005</v>
      </c>
      <c r="F16" s="180">
        <v>20.842500000000001</v>
      </c>
      <c r="G16" s="180">
        <v>2.5773999999999999</v>
      </c>
      <c r="H16" s="192">
        <f t="shared" si="2"/>
        <v>12.366078925272879</v>
      </c>
      <c r="I16" s="192">
        <f t="shared" si="6"/>
        <v>3.7159920000000004</v>
      </c>
      <c r="J16" s="193">
        <v>55.297499999999999</v>
      </c>
      <c r="K16" s="193">
        <v>2.4950999999999999</v>
      </c>
      <c r="L16" s="193">
        <f t="shared" si="3"/>
        <v>4.5121388851213888</v>
      </c>
      <c r="M16" s="193">
        <f t="shared" si="7"/>
        <v>149.44699636363634</v>
      </c>
      <c r="N16" s="270">
        <v>1980</v>
      </c>
      <c r="O16" s="270">
        <v>4079.8800000000006</v>
      </c>
      <c r="P16" s="270"/>
      <c r="Q16" s="272">
        <v>3.7159920000000004</v>
      </c>
      <c r="R16" s="194">
        <f t="shared" ref="R16:R55" si="21">(AVERAGE((Q11:Q15)))*1.2</f>
        <v>3.2943649535999997</v>
      </c>
      <c r="S16" s="194">
        <f t="shared" si="16"/>
        <v>49.023287999999994</v>
      </c>
      <c r="T16" s="194">
        <f t="shared" si="17"/>
        <v>3.098912544</v>
      </c>
      <c r="U16" s="194">
        <f t="shared" si="18"/>
        <v>2.875611648</v>
      </c>
      <c r="V16" s="194">
        <v>3.7159920000000004</v>
      </c>
      <c r="W16" s="338">
        <f t="shared" si="4"/>
        <v>1.4006160000000005</v>
      </c>
      <c r="X16" s="331">
        <f t="shared" si="13"/>
        <v>2.0239172352000003</v>
      </c>
      <c r="Y16" s="331">
        <f t="shared" si="14"/>
        <v>1.9883586240000002</v>
      </c>
      <c r="Z16" s="331">
        <f t="shared" si="9"/>
        <v>2.0258542080000002</v>
      </c>
      <c r="AA16" s="193">
        <v>1.4006160000000005</v>
      </c>
      <c r="AB16" s="193">
        <f t="shared" si="10"/>
        <v>0.62523820799999963</v>
      </c>
      <c r="AC16" s="379">
        <f t="shared" si="15"/>
        <v>0.58774262399999966</v>
      </c>
      <c r="AD16" s="379">
        <f t="shared" si="19"/>
        <v>0.6233012351999998</v>
      </c>
      <c r="AE16" s="193">
        <f t="shared" si="11"/>
        <v>0.84038035200000039</v>
      </c>
      <c r="AF16" s="193">
        <f t="shared" si="12"/>
        <v>0.61707945600000036</v>
      </c>
      <c r="AG16" s="193">
        <f t="shared" si="20"/>
        <v>0.4216270464000007</v>
      </c>
      <c r="AH16" s="193"/>
      <c r="AI16" s="180">
        <f t="shared" si="8"/>
        <v>43.095624999999998</v>
      </c>
      <c r="AK16" s="181">
        <v>18.997499999999999</v>
      </c>
      <c r="AL16" s="181">
        <v>20.842500000000001</v>
      </c>
      <c r="AM16" s="181">
        <v>52.302500000000002</v>
      </c>
      <c r="AN16" s="181">
        <v>55.297499999999999</v>
      </c>
      <c r="AO16" s="180">
        <v>42.505000000000003</v>
      </c>
      <c r="AP16" s="180">
        <v>51.092500000000001</v>
      </c>
      <c r="AQ16" s="181">
        <v>51.667499999999997</v>
      </c>
      <c r="AR16" s="181">
        <v>52.06</v>
      </c>
      <c r="AS16" s="180">
        <f t="shared" si="5"/>
        <v>2.3153759999999997</v>
      </c>
    </row>
    <row r="17" spans="1:45">
      <c r="A17" s="181">
        <v>1981</v>
      </c>
      <c r="B17" s="193">
        <v>21.66</v>
      </c>
      <c r="C17" s="193">
        <v>2.9765999999999999</v>
      </c>
      <c r="D17" s="192">
        <f t="shared" si="0"/>
        <v>13.742382271468143</v>
      </c>
      <c r="E17" s="192">
        <f t="shared" si="1"/>
        <v>1.313256</v>
      </c>
      <c r="F17" s="180">
        <v>19.5425</v>
      </c>
      <c r="G17" s="180">
        <v>1.9630000000000001</v>
      </c>
      <c r="H17" s="192">
        <f t="shared" si="2"/>
        <v>10.044774210055008</v>
      </c>
      <c r="I17" s="192">
        <f t="shared" si="6"/>
        <v>2.6061840000000003</v>
      </c>
      <c r="J17" s="193">
        <v>38.782499999999999</v>
      </c>
      <c r="K17" s="193">
        <v>3.9702999999999999</v>
      </c>
      <c r="L17" s="193">
        <f t="shared" si="3"/>
        <v>10.237349319925224</v>
      </c>
      <c r="M17" s="193">
        <f t="shared" si="7"/>
        <v>83.452625454545455</v>
      </c>
      <c r="N17" s="270">
        <v>1981</v>
      </c>
      <c r="O17" s="270">
        <v>2522.6880000000006</v>
      </c>
      <c r="P17" s="270"/>
      <c r="Q17" s="272">
        <v>2.6061840000000003</v>
      </c>
      <c r="R17" s="194">
        <f t="shared" si="21"/>
        <v>3.3709681152000002</v>
      </c>
      <c r="S17" s="194">
        <f t="shared" si="16"/>
        <v>50.163215999999998</v>
      </c>
      <c r="T17" s="194">
        <f t="shared" si="17"/>
        <v>3.2715063360000003</v>
      </c>
      <c r="U17" s="194">
        <f t="shared" si="18"/>
        <v>3.5871037440000002</v>
      </c>
      <c r="V17" s="194">
        <v>2.6061840000000003</v>
      </c>
      <c r="W17" s="338">
        <f t="shared" si="4"/>
        <v>1.313256</v>
      </c>
      <c r="X17" s="331">
        <f t="shared" si="13"/>
        <v>1.9268347392000003</v>
      </c>
      <c r="Y17" s="331">
        <f t="shared" si="14"/>
        <v>1.9395754560000005</v>
      </c>
      <c r="Z17" s="331">
        <f t="shared" si="9"/>
        <v>2.1299389440000001</v>
      </c>
      <c r="AA17" s="193">
        <v>1.313256</v>
      </c>
      <c r="AB17" s="193">
        <f t="shared" si="10"/>
        <v>0.81668294400000008</v>
      </c>
      <c r="AC17" s="379">
        <f t="shared" si="15"/>
        <v>0.6263194560000005</v>
      </c>
      <c r="AD17" s="379">
        <f t="shared" si="19"/>
        <v>0.61357873920000028</v>
      </c>
      <c r="AE17" s="193">
        <f t="shared" si="11"/>
        <v>0.98091974399999993</v>
      </c>
      <c r="AF17" s="193">
        <f t="shared" si="12"/>
        <v>0.66532233600000001</v>
      </c>
      <c r="AG17" s="193">
        <f t="shared" si="20"/>
        <v>0.76478411519999989</v>
      </c>
      <c r="AH17" s="193"/>
      <c r="AI17" s="180">
        <f t="shared" si="8"/>
        <v>33.010000000000005</v>
      </c>
      <c r="AK17" s="181">
        <v>21.66</v>
      </c>
      <c r="AL17" s="181">
        <v>19.5425</v>
      </c>
      <c r="AM17" s="181">
        <v>34.905000000000001</v>
      </c>
      <c r="AN17" s="181">
        <v>38.782499999999999</v>
      </c>
      <c r="AO17" s="180">
        <v>34.817500000000003</v>
      </c>
      <c r="AP17" s="180">
        <v>33.637500000000003</v>
      </c>
      <c r="AQ17" s="181">
        <v>36.422499999999999</v>
      </c>
      <c r="AR17" s="181">
        <v>44.3125</v>
      </c>
      <c r="AS17" s="180">
        <f t="shared" si="5"/>
        <v>1.2929279999999999</v>
      </c>
    </row>
    <row r="18" spans="1:45">
      <c r="A18" s="181">
        <v>1982</v>
      </c>
      <c r="B18" s="193">
        <v>19.7225</v>
      </c>
      <c r="C18" s="193">
        <v>3.8816999999999999</v>
      </c>
      <c r="D18" s="192">
        <f t="shared" si="0"/>
        <v>19.681581949550004</v>
      </c>
      <c r="E18" s="192">
        <f t="shared" si="1"/>
        <v>1.8478320000000001</v>
      </c>
      <c r="F18" s="180">
        <v>27.497499999999999</v>
      </c>
      <c r="G18" s="180">
        <v>2.8601000000000001</v>
      </c>
      <c r="H18" s="192">
        <f t="shared" si="2"/>
        <v>10.401309209928176</v>
      </c>
      <c r="I18" s="192">
        <f t="shared" si="6"/>
        <v>1.86816</v>
      </c>
      <c r="J18" s="193">
        <v>27.8</v>
      </c>
      <c r="K18" s="193">
        <v>1.0321</v>
      </c>
      <c r="L18" s="193">
        <f t="shared" si="3"/>
        <v>3.7125899280575538</v>
      </c>
      <c r="M18" s="193">
        <f t="shared" si="7"/>
        <v>1.312080000000013</v>
      </c>
      <c r="N18" s="270">
        <v>1982</v>
      </c>
      <c r="O18" s="270">
        <v>1998.3600000000001</v>
      </c>
      <c r="P18" s="270"/>
      <c r="Q18" s="272">
        <v>1.86816</v>
      </c>
      <c r="R18" s="194">
        <f t="shared" si="21"/>
        <v>3.2426892288000002</v>
      </c>
      <c r="S18" s="194">
        <f t="shared" si="16"/>
        <v>48.254304000000005</v>
      </c>
      <c r="T18" s="194">
        <f t="shared" si="17"/>
        <v>3.4721830080000005</v>
      </c>
      <c r="U18" s="194">
        <f t="shared" si="18"/>
        <v>3.5928480000000005</v>
      </c>
      <c r="V18" s="194">
        <v>1.86816</v>
      </c>
      <c r="W18" s="338">
        <f t="shared" si="4"/>
        <v>1.8478320000000001</v>
      </c>
      <c r="X18" s="331">
        <f t="shared" si="13"/>
        <v>1.8668418048000004</v>
      </c>
      <c r="Y18" s="331">
        <f t="shared" si="14"/>
        <v>1.9914310080000002</v>
      </c>
      <c r="Z18" s="331">
        <f t="shared" si="9"/>
        <v>2.0982528</v>
      </c>
      <c r="AA18" s="193">
        <v>1.8478320000000001</v>
      </c>
      <c r="AB18" s="193">
        <f t="shared" si="10"/>
        <v>0.25042079999999989</v>
      </c>
      <c r="AC18" s="379">
        <f t="shared" si="15"/>
        <v>0.14359900800000003</v>
      </c>
      <c r="AD18" s="379">
        <f t="shared" si="19"/>
        <v>1.9009804800000252E-2</v>
      </c>
      <c r="AE18" s="193">
        <f t="shared" si="11"/>
        <v>1.7246880000000004</v>
      </c>
      <c r="AF18" s="193">
        <f t="shared" si="12"/>
        <v>1.6040230080000004</v>
      </c>
      <c r="AG18" s="193">
        <f t="shared" si="20"/>
        <v>1.3745292288000002</v>
      </c>
      <c r="AH18" s="193"/>
      <c r="AI18" s="180">
        <f t="shared" si="8"/>
        <v>27.153124999999999</v>
      </c>
      <c r="AK18" s="181">
        <v>19.7225</v>
      </c>
      <c r="AL18" s="181">
        <v>27.497499999999999</v>
      </c>
      <c r="AM18" s="181">
        <v>32.729999999999997</v>
      </c>
      <c r="AN18" s="181">
        <v>27.8</v>
      </c>
      <c r="AO18" s="180">
        <v>16.88</v>
      </c>
      <c r="AP18" s="180">
        <v>33.82</v>
      </c>
      <c r="AQ18" s="181">
        <v>28.282499999999999</v>
      </c>
      <c r="AR18" s="181">
        <v>30.4925</v>
      </c>
      <c r="AS18" s="180">
        <f t="shared" si="5"/>
        <v>2.0328000000000134E-2</v>
      </c>
    </row>
    <row r="19" spans="1:45">
      <c r="A19" s="181">
        <v>1983</v>
      </c>
      <c r="B19" s="193">
        <v>38.325000000000003</v>
      </c>
      <c r="C19" s="193">
        <v>5.0991</v>
      </c>
      <c r="D19" s="192">
        <f t="shared" si="0"/>
        <v>13.304892367906065</v>
      </c>
      <c r="E19" s="192">
        <f t="shared" si="1"/>
        <v>2.5897200000000002</v>
      </c>
      <c r="F19" s="180">
        <v>38.537500000000001</v>
      </c>
      <c r="G19" s="180">
        <v>2.8940000000000001</v>
      </c>
      <c r="H19" s="192">
        <f t="shared" si="2"/>
        <v>7.5095686020110284</v>
      </c>
      <c r="I19" s="192">
        <f t="shared" si="6"/>
        <v>2.514456</v>
      </c>
      <c r="J19" s="193">
        <v>37.417499999999997</v>
      </c>
      <c r="K19" s="193">
        <v>5.2229999999999999</v>
      </c>
      <c r="L19" s="193">
        <f t="shared" si="3"/>
        <v>13.958709160152335</v>
      </c>
      <c r="M19" s="193">
        <f t="shared" si="7"/>
        <v>0</v>
      </c>
      <c r="N19" s="270">
        <v>1983</v>
      </c>
      <c r="O19" s="270">
        <v>3199.3920000000003</v>
      </c>
      <c r="P19" s="270"/>
      <c r="Q19" s="272">
        <v>2.514456</v>
      </c>
      <c r="R19" s="194">
        <f t="shared" si="21"/>
        <v>3.2261048064000004</v>
      </c>
      <c r="S19" s="194">
        <f t="shared" si="16"/>
        <v>48.007512000000006</v>
      </c>
      <c r="T19" s="194">
        <f t="shared" si="17"/>
        <v>3.2550840000000005</v>
      </c>
      <c r="U19" s="194">
        <f t="shared" si="18"/>
        <v>3.2761344000000001</v>
      </c>
      <c r="V19" s="194">
        <v>2.514456</v>
      </c>
      <c r="W19" s="338">
        <f t="shared" si="4"/>
        <v>2.5897200000000002</v>
      </c>
      <c r="X19" s="331">
        <f t="shared" si="13"/>
        <v>2.0366244864</v>
      </c>
      <c r="Y19" s="331">
        <f t="shared" si="14"/>
        <v>2.1280392000000004</v>
      </c>
      <c r="Z19" s="331">
        <f t="shared" si="9"/>
        <v>1.8246816000000001</v>
      </c>
      <c r="AA19" s="193">
        <v>2.5897200000000002</v>
      </c>
      <c r="AB19" s="193">
        <f t="shared" si="10"/>
        <v>0.76503840000000012</v>
      </c>
      <c r="AC19" s="379">
        <f t="shared" si="15"/>
        <v>0.46168079999999989</v>
      </c>
      <c r="AD19" s="379">
        <f t="shared" si="19"/>
        <v>0.5530955136000002</v>
      </c>
      <c r="AE19" s="193">
        <f t="shared" si="11"/>
        <v>0.76167840000000009</v>
      </c>
      <c r="AF19" s="193">
        <f t="shared" si="12"/>
        <v>0.74062800000000051</v>
      </c>
      <c r="AG19" s="193">
        <f t="shared" si="20"/>
        <v>0.71164880640000039</v>
      </c>
      <c r="AH19" s="193"/>
      <c r="AI19" s="180">
        <f t="shared" si="8"/>
        <v>44.645000000000003</v>
      </c>
      <c r="AK19" s="181">
        <v>38.325000000000003</v>
      </c>
      <c r="AL19" s="181">
        <v>38.537500000000001</v>
      </c>
      <c r="AM19" s="181">
        <v>51.0625</v>
      </c>
      <c r="AN19" s="181">
        <v>37.417499999999997</v>
      </c>
      <c r="AO19" s="180">
        <v>44.377499999999998</v>
      </c>
      <c r="AP19" s="180">
        <v>50.73</v>
      </c>
      <c r="AQ19" s="181">
        <v>49.792499999999997</v>
      </c>
      <c r="AR19" s="181">
        <v>46.917499999999997</v>
      </c>
      <c r="AS19" s="180">
        <f t="shared" si="5"/>
        <v>0</v>
      </c>
    </row>
    <row r="20" spans="1:45">
      <c r="A20" s="181">
        <v>1984</v>
      </c>
      <c r="B20" s="193">
        <v>32.945</v>
      </c>
      <c r="C20" s="193">
        <v>4.4390999999999998</v>
      </c>
      <c r="D20" s="192">
        <f t="shared" si="0"/>
        <v>13.4742753073304</v>
      </c>
      <c r="E20" s="192">
        <f t="shared" si="1"/>
        <v>2.2421280000000001</v>
      </c>
      <c r="F20" s="180">
        <v>33.365000000000002</v>
      </c>
      <c r="G20" s="180">
        <v>3.1396000000000002</v>
      </c>
      <c r="H20" s="192">
        <f t="shared" si="2"/>
        <v>9.4098606323992211</v>
      </c>
      <c r="I20" s="192">
        <f t="shared" si="6"/>
        <v>2.7115200000000006</v>
      </c>
      <c r="J20" s="193">
        <v>40.35</v>
      </c>
      <c r="K20" s="193">
        <v>2.7843</v>
      </c>
      <c r="L20" s="193">
        <f t="shared" si="3"/>
        <v>6.9003717472118957</v>
      </c>
      <c r="M20" s="193">
        <f t="shared" si="7"/>
        <v>30.297120000000003</v>
      </c>
      <c r="N20" s="270">
        <v>1984</v>
      </c>
      <c r="O20" s="270">
        <v>2837.6880000000006</v>
      </c>
      <c r="P20" s="270"/>
      <c r="Q20" s="272">
        <v>2.7115200000000006</v>
      </c>
      <c r="R20" s="194">
        <f t="shared" si="21"/>
        <v>3.2075366400000003</v>
      </c>
      <c r="S20" s="194">
        <f t="shared" si="16"/>
        <v>47.731199999999994</v>
      </c>
      <c r="T20" s="194">
        <f t="shared" si="17"/>
        <v>3.2114376000000004</v>
      </c>
      <c r="U20" s="194">
        <f t="shared" si="18"/>
        <v>2.7955200000000002</v>
      </c>
      <c r="V20" s="194">
        <v>2.7115200000000006</v>
      </c>
      <c r="W20" s="338">
        <f t="shared" si="4"/>
        <v>2.2421280000000001</v>
      </c>
      <c r="X20" s="331">
        <f t="shared" si="13"/>
        <v>2.3239641600000001</v>
      </c>
      <c r="Y20" s="331">
        <f t="shared" si="14"/>
        <v>2.1454271999999999</v>
      </c>
      <c r="Z20" s="331">
        <f t="shared" si="9"/>
        <v>2.3003232000000002</v>
      </c>
      <c r="AA20" s="193">
        <v>2.2421280000000001</v>
      </c>
      <c r="AB20" s="193">
        <f t="shared" si="10"/>
        <v>5.8195200000000114E-2</v>
      </c>
      <c r="AC20" s="379">
        <f t="shared" si="15"/>
        <v>9.6700800000000253E-2</v>
      </c>
      <c r="AD20" s="379">
        <f t="shared" si="19"/>
        <v>8.1836159999999936E-2</v>
      </c>
      <c r="AE20" s="193">
        <f t="shared" si="11"/>
        <v>8.3999999999999631E-2</v>
      </c>
      <c r="AF20" s="193">
        <f t="shared" si="12"/>
        <v>0.49991759999999985</v>
      </c>
      <c r="AG20" s="193">
        <f t="shared" si="20"/>
        <v>0.49601663999999968</v>
      </c>
      <c r="AH20" s="193"/>
      <c r="AI20" s="180">
        <f t="shared" si="8"/>
        <v>39.505937500000002</v>
      </c>
      <c r="AK20" s="181">
        <v>32.945</v>
      </c>
      <c r="AL20" s="181">
        <v>33.365000000000002</v>
      </c>
      <c r="AM20" s="181">
        <v>44.6175</v>
      </c>
      <c r="AN20" s="181">
        <v>40.35</v>
      </c>
      <c r="AO20" s="180">
        <v>36.722499999999997</v>
      </c>
      <c r="AP20" s="180">
        <v>42.652500000000003</v>
      </c>
      <c r="AQ20" s="181">
        <v>43.41</v>
      </c>
      <c r="AR20" s="181">
        <v>41.984999999999999</v>
      </c>
      <c r="AS20" s="180">
        <f t="shared" si="5"/>
        <v>0.46939199999999998</v>
      </c>
    </row>
    <row r="21" spans="1:45">
      <c r="A21" s="181">
        <v>1985</v>
      </c>
      <c r="B21" s="193">
        <v>22.807500000000001</v>
      </c>
      <c r="C21" s="193">
        <v>3.266</v>
      </c>
      <c r="D21" s="192">
        <f t="shared" si="0"/>
        <v>14.319850926230407</v>
      </c>
      <c r="E21" s="192">
        <f t="shared" si="1"/>
        <v>1.3720559999999999</v>
      </c>
      <c r="F21" s="180">
        <v>20.4175</v>
      </c>
      <c r="G21" s="180">
        <v>1.0246</v>
      </c>
      <c r="H21" s="192">
        <f t="shared" si="2"/>
        <v>5.0182441532998645</v>
      </c>
      <c r="I21" s="192">
        <f t="shared" si="6"/>
        <v>2.0307839999999997</v>
      </c>
      <c r="J21" s="193">
        <v>30.22</v>
      </c>
      <c r="K21" s="193">
        <v>2.1181000000000001</v>
      </c>
      <c r="L21" s="193">
        <f t="shared" si="3"/>
        <v>7.0089344804765057</v>
      </c>
      <c r="M21" s="193">
        <f t="shared" si="7"/>
        <v>42.517898181818168</v>
      </c>
      <c r="N21" s="270">
        <v>1985</v>
      </c>
      <c r="O21" s="270">
        <v>2244.1440000000007</v>
      </c>
      <c r="P21" s="270"/>
      <c r="Q21" s="272">
        <v>2.0307839999999997</v>
      </c>
      <c r="R21" s="194">
        <f t="shared" si="21"/>
        <v>3.2199148800000001</v>
      </c>
      <c r="S21" s="194">
        <f t="shared" si="16"/>
        <v>47.915399999999998</v>
      </c>
      <c r="T21" s="194">
        <f t="shared" si="17"/>
        <v>2.9100960000000002</v>
      </c>
      <c r="U21" s="194">
        <f t="shared" si="18"/>
        <v>2.8376544000000004</v>
      </c>
      <c r="V21" s="194">
        <v>2.0307839999999997</v>
      </c>
      <c r="W21" s="338">
        <f t="shared" si="4"/>
        <v>1.3720559999999999</v>
      </c>
      <c r="X21" s="331">
        <f t="shared" si="13"/>
        <v>2.2544524799999999</v>
      </c>
      <c r="Y21" s="331">
        <f t="shared" si="14"/>
        <v>2.3978808000000003</v>
      </c>
      <c r="Z21" s="331">
        <f t="shared" si="9"/>
        <v>2.671872</v>
      </c>
      <c r="AA21" s="193">
        <v>1.3720559999999999</v>
      </c>
      <c r="AB21" s="193">
        <f t="shared" si="10"/>
        <v>1.2998160000000001</v>
      </c>
      <c r="AC21" s="379">
        <f t="shared" si="15"/>
        <v>1.0258248000000003</v>
      </c>
      <c r="AD21" s="379">
        <f t="shared" si="19"/>
        <v>0.88239647999999993</v>
      </c>
      <c r="AE21" s="193">
        <f t="shared" si="11"/>
        <v>0.80687040000000065</v>
      </c>
      <c r="AF21" s="193">
        <f t="shared" si="12"/>
        <v>0.87931200000000054</v>
      </c>
      <c r="AG21" s="193">
        <f t="shared" si="20"/>
        <v>1.1891308800000004</v>
      </c>
      <c r="AH21" s="193"/>
      <c r="AI21" s="180">
        <f t="shared" si="8"/>
        <v>30.600625000000001</v>
      </c>
      <c r="AK21" s="181">
        <v>22.807500000000001</v>
      </c>
      <c r="AL21" s="181">
        <v>20.4175</v>
      </c>
      <c r="AM21" s="181">
        <v>34.664999999999999</v>
      </c>
      <c r="AN21" s="181">
        <v>30.22</v>
      </c>
      <c r="AO21" s="180">
        <v>30.672499999999999</v>
      </c>
      <c r="AP21" s="180">
        <v>35.270000000000003</v>
      </c>
      <c r="AQ21" s="181">
        <v>35.695</v>
      </c>
      <c r="AR21" s="181">
        <v>35.057499999999997</v>
      </c>
      <c r="AS21" s="180">
        <f t="shared" si="5"/>
        <v>0.65872799999999998</v>
      </c>
    </row>
    <row r="22" spans="1:45">
      <c r="A22" s="181">
        <v>1986</v>
      </c>
      <c r="B22" s="193">
        <v>37.75</v>
      </c>
      <c r="C22" s="193">
        <v>1.002</v>
      </c>
      <c r="D22" s="192">
        <f t="shared" si="0"/>
        <v>2.6543046357615894</v>
      </c>
      <c r="E22" s="192">
        <f t="shared" si="1"/>
        <v>2.7137040000000003</v>
      </c>
      <c r="F22" s="180">
        <v>40.3825</v>
      </c>
      <c r="G22" s="180">
        <v>1.8979999999999999</v>
      </c>
      <c r="H22" s="192">
        <f t="shared" si="2"/>
        <v>4.7000557172042345</v>
      </c>
      <c r="I22" s="192">
        <f t="shared" si="6"/>
        <v>3.0918720000000004</v>
      </c>
      <c r="J22" s="193">
        <v>46.01</v>
      </c>
      <c r="K22" s="193">
        <v>1.5517000000000001</v>
      </c>
      <c r="L22" s="193">
        <f t="shared" si="3"/>
        <v>3.3725277113670944</v>
      </c>
      <c r="M22" s="193">
        <f t="shared" si="7"/>
        <v>24.409025454545443</v>
      </c>
      <c r="N22" s="270">
        <v>1986</v>
      </c>
      <c r="O22" s="270">
        <v>3049.2000000000003</v>
      </c>
      <c r="P22" s="270"/>
      <c r="Q22" s="272">
        <v>3.0918720000000004</v>
      </c>
      <c r="R22" s="194">
        <f t="shared" si="21"/>
        <v>2.8154649600000003</v>
      </c>
      <c r="S22" s="194">
        <f t="shared" si="16"/>
        <v>41.896799999999999</v>
      </c>
      <c r="T22" s="194">
        <f t="shared" si="17"/>
        <v>2.7374759999999996</v>
      </c>
      <c r="U22" s="194">
        <f t="shared" si="18"/>
        <v>2.9027040000000004</v>
      </c>
      <c r="V22" s="194">
        <v>3.0918720000000004</v>
      </c>
      <c r="W22" s="338">
        <f t="shared" si="4"/>
        <v>2.7137040000000003</v>
      </c>
      <c r="X22" s="331">
        <f t="shared" si="13"/>
        <v>2.2475980799999999</v>
      </c>
      <c r="Y22" s="331">
        <f t="shared" si="14"/>
        <v>2.4155207999999999</v>
      </c>
      <c r="Z22" s="331">
        <f t="shared" si="9"/>
        <v>2.4815616</v>
      </c>
      <c r="AA22" s="193">
        <v>2.7137040000000003</v>
      </c>
      <c r="AB22" s="193">
        <f t="shared" si="10"/>
        <v>0.2321424000000003</v>
      </c>
      <c r="AC22" s="379">
        <f t="shared" si="15"/>
        <v>0.29818320000000043</v>
      </c>
      <c r="AD22" s="379">
        <f t="shared" si="19"/>
        <v>0.4661059200000004</v>
      </c>
      <c r="AE22" s="193">
        <f t="shared" si="11"/>
        <v>0.189168</v>
      </c>
      <c r="AF22" s="193">
        <f t="shared" si="12"/>
        <v>0.35439600000000082</v>
      </c>
      <c r="AG22" s="193">
        <f t="shared" si="20"/>
        <v>0.27640704000000005</v>
      </c>
      <c r="AH22" s="193"/>
      <c r="AI22" s="180">
        <f t="shared" si="8"/>
        <v>42.795000000000002</v>
      </c>
      <c r="AK22" s="181">
        <v>37.75</v>
      </c>
      <c r="AL22" s="181">
        <v>40.3825</v>
      </c>
      <c r="AM22" s="181">
        <v>44.467500000000001</v>
      </c>
      <c r="AN22" s="181">
        <v>46.01</v>
      </c>
      <c r="AO22" s="180">
        <v>40.8675</v>
      </c>
      <c r="AP22" s="180">
        <v>44.192500000000003</v>
      </c>
      <c r="AQ22" s="181">
        <v>43.317500000000003</v>
      </c>
      <c r="AR22" s="181">
        <v>45.372500000000002</v>
      </c>
      <c r="AS22" s="180">
        <f t="shared" si="5"/>
        <v>0.37816799999999989</v>
      </c>
    </row>
    <row r="23" spans="1:45">
      <c r="A23" s="181">
        <v>1987</v>
      </c>
      <c r="B23" s="193">
        <v>30.885000000000002</v>
      </c>
      <c r="C23" s="193">
        <v>3.6213000000000002</v>
      </c>
      <c r="D23" s="192">
        <f t="shared" si="0"/>
        <v>11.725109276347743</v>
      </c>
      <c r="E23" s="192">
        <f t="shared" si="1"/>
        <v>2.049096</v>
      </c>
      <c r="F23" s="180">
        <v>30.4925</v>
      </c>
      <c r="G23" s="180">
        <v>1.9520999999999999</v>
      </c>
      <c r="H23" s="192">
        <f t="shared" si="2"/>
        <v>6.4019021070755109</v>
      </c>
      <c r="I23" s="192">
        <f t="shared" si="6"/>
        <v>2.7889679999999997</v>
      </c>
      <c r="J23" s="193">
        <v>41.502499999999998</v>
      </c>
      <c r="K23" s="193">
        <v>1.6312</v>
      </c>
      <c r="L23" s="193">
        <f t="shared" si="3"/>
        <v>3.9303656406240588</v>
      </c>
      <c r="M23" s="193">
        <f t="shared" si="7"/>
        <v>47.755374545454544</v>
      </c>
      <c r="N23" s="270">
        <v>1987</v>
      </c>
      <c r="O23" s="270">
        <v>2888.4240000000004</v>
      </c>
      <c r="P23" s="270"/>
      <c r="Q23" s="272">
        <v>2.7889679999999997</v>
      </c>
      <c r="R23" s="194">
        <f t="shared" si="21"/>
        <v>2.9320300800000001</v>
      </c>
      <c r="S23" s="194">
        <f t="shared" si="16"/>
        <v>43.631399999999992</v>
      </c>
      <c r="T23" s="194">
        <f t="shared" si="17"/>
        <v>3.1045896000000006</v>
      </c>
      <c r="U23" s="194">
        <f t="shared" si="18"/>
        <v>3.1336704000000002</v>
      </c>
      <c r="V23" s="194">
        <v>2.7889679999999997</v>
      </c>
      <c r="W23" s="338">
        <f t="shared" si="4"/>
        <v>2.049096</v>
      </c>
      <c r="X23" s="331">
        <f t="shared" si="13"/>
        <v>2.5837055999999996</v>
      </c>
      <c r="Y23" s="331">
        <f t="shared" si="14"/>
        <v>2.6752824000000004</v>
      </c>
      <c r="Z23" s="331">
        <f t="shared" si="9"/>
        <v>2.5311552000000002</v>
      </c>
      <c r="AA23" s="193">
        <v>2.049096</v>
      </c>
      <c r="AB23" s="193">
        <f t="shared" si="10"/>
        <v>0.48205920000000013</v>
      </c>
      <c r="AC23" s="379">
        <f t="shared" si="15"/>
        <v>0.62618640000000036</v>
      </c>
      <c r="AD23" s="379">
        <f t="shared" si="19"/>
        <v>0.53460959999999957</v>
      </c>
      <c r="AE23" s="193">
        <f t="shared" si="11"/>
        <v>0.34470240000000052</v>
      </c>
      <c r="AF23" s="193">
        <f t="shared" si="12"/>
        <v>0.31562160000000095</v>
      </c>
      <c r="AG23" s="193">
        <f t="shared" si="20"/>
        <v>0.14306208000000042</v>
      </c>
      <c r="AH23" s="193"/>
      <c r="AI23" s="180">
        <f t="shared" si="8"/>
        <v>38.844687499999992</v>
      </c>
      <c r="AK23" s="181">
        <v>30.885000000000002</v>
      </c>
      <c r="AL23" s="181">
        <v>30.4925</v>
      </c>
      <c r="AM23" s="181">
        <v>42.652500000000003</v>
      </c>
      <c r="AN23" s="181">
        <v>41.502499999999998</v>
      </c>
      <c r="AO23" s="180">
        <v>37.237499999999997</v>
      </c>
      <c r="AP23" s="180">
        <v>40.93</v>
      </c>
      <c r="AQ23" s="181">
        <v>43.407499999999999</v>
      </c>
      <c r="AR23" s="181">
        <v>43.65</v>
      </c>
      <c r="AS23" s="180">
        <f t="shared" si="5"/>
        <v>0.73987199999999997</v>
      </c>
    </row>
    <row r="24" spans="1:45">
      <c r="A24" s="181">
        <v>1988</v>
      </c>
      <c r="B24" s="193">
        <v>27.98</v>
      </c>
      <c r="C24" s="193">
        <v>3.7006000000000001</v>
      </c>
      <c r="D24" s="192">
        <f t="shared" si="0"/>
        <v>13.225875625446747</v>
      </c>
      <c r="E24" s="192">
        <f t="shared" si="1"/>
        <v>1.8192720000000004</v>
      </c>
      <c r="F24" s="180">
        <v>27.072500000000002</v>
      </c>
      <c r="G24" s="180">
        <v>2.2961</v>
      </c>
      <c r="H24" s="192">
        <f t="shared" si="2"/>
        <v>8.4813002123926484</v>
      </c>
      <c r="I24" s="192">
        <f t="shared" si="6"/>
        <v>4.2443520000000001</v>
      </c>
      <c r="J24" s="193">
        <v>63.16</v>
      </c>
      <c r="K24" s="193">
        <v>4.0934999999999997</v>
      </c>
      <c r="L24" s="193">
        <f t="shared" si="3"/>
        <v>6.4811589613679539</v>
      </c>
      <c r="M24" s="193">
        <f t="shared" si="7"/>
        <v>156.52789090909087</v>
      </c>
      <c r="N24" s="270">
        <v>1988</v>
      </c>
      <c r="O24" s="270">
        <v>4372.5360000000001</v>
      </c>
      <c r="P24" s="270"/>
      <c r="Q24" s="272">
        <v>4.2443520000000001</v>
      </c>
      <c r="R24" s="194">
        <f t="shared" si="21"/>
        <v>3.1530240000000007</v>
      </c>
      <c r="S24" s="194">
        <f t="shared" si="16"/>
        <v>46.92</v>
      </c>
      <c r="T24" s="194">
        <f t="shared" si="17"/>
        <v>3.1869432</v>
      </c>
      <c r="U24" s="194">
        <f t="shared" si="18"/>
        <v>3.1646495999999997</v>
      </c>
      <c r="V24" s="194">
        <v>4.2443520000000001</v>
      </c>
      <c r="W24" s="194">
        <f t="shared" si="4"/>
        <v>1.8192720000000004</v>
      </c>
      <c r="X24" s="194">
        <f t="shared" si="13"/>
        <v>2.6320089600000007</v>
      </c>
      <c r="Y24" s="194">
        <f t="shared" si="14"/>
        <v>2.5130952</v>
      </c>
      <c r="Z24" s="331">
        <f t="shared" si="9"/>
        <v>2.4539424000000003</v>
      </c>
      <c r="AA24" s="193">
        <v>1.8192720000000004</v>
      </c>
      <c r="AB24" s="193">
        <f t="shared" si="10"/>
        <v>0.63467039999999986</v>
      </c>
      <c r="AC24" s="379">
        <f t="shared" si="15"/>
        <v>0.69382319999999953</v>
      </c>
      <c r="AD24" s="379">
        <f t="shared" si="19"/>
        <v>0.81273696000000029</v>
      </c>
      <c r="AE24" s="193">
        <f t="shared" si="11"/>
        <v>1.0797024000000004</v>
      </c>
      <c r="AF24" s="193">
        <f t="shared" si="12"/>
        <v>1.0574088000000001</v>
      </c>
      <c r="AG24" s="193">
        <f t="shared" si="20"/>
        <v>1.0913279999999994</v>
      </c>
      <c r="AH24" s="193"/>
      <c r="AI24" s="180">
        <f t="shared" si="8"/>
        <v>53.091250000000002</v>
      </c>
      <c r="AK24" s="181">
        <v>27.98</v>
      </c>
      <c r="AL24" s="181">
        <v>27.072500000000002</v>
      </c>
      <c r="AM24" s="181">
        <v>57.292499999999997</v>
      </c>
      <c r="AN24" s="181">
        <v>63.16</v>
      </c>
      <c r="AO24" s="180">
        <v>62.92</v>
      </c>
      <c r="AP24" s="180">
        <v>59.35</v>
      </c>
      <c r="AQ24" s="181">
        <v>62.947499999999998</v>
      </c>
      <c r="AR24" s="181">
        <v>64.007499999999993</v>
      </c>
      <c r="AS24" s="180">
        <f t="shared" si="5"/>
        <v>2.4250799999999999</v>
      </c>
    </row>
    <row r="25" spans="1:45">
      <c r="A25" s="181">
        <v>1989</v>
      </c>
      <c r="B25" s="193">
        <v>17.335000000000001</v>
      </c>
      <c r="C25" s="193">
        <v>3.1638000000000002</v>
      </c>
      <c r="D25" s="192">
        <f t="shared" si="0"/>
        <v>18.250937409864438</v>
      </c>
      <c r="E25" s="192">
        <f t="shared" si="1"/>
        <v>1.2156480000000001</v>
      </c>
      <c r="F25" s="180">
        <v>18.09</v>
      </c>
      <c r="G25" s="180">
        <v>2.4519000000000002</v>
      </c>
      <c r="H25" s="192">
        <f t="shared" si="2"/>
        <v>13.553897180762853</v>
      </c>
      <c r="I25" s="192">
        <f t="shared" si="6"/>
        <v>2.7096719999999999</v>
      </c>
      <c r="J25" s="193">
        <v>40.322499999999998</v>
      </c>
      <c r="K25" s="193">
        <v>3.6890999999999998</v>
      </c>
      <c r="L25" s="193">
        <f t="shared" si="3"/>
        <v>9.1489862979725967</v>
      </c>
      <c r="M25" s="193">
        <f t="shared" si="7"/>
        <v>96.432458181818163</v>
      </c>
      <c r="N25" s="270">
        <v>1989</v>
      </c>
      <c r="O25" s="270">
        <v>2851.8</v>
      </c>
      <c r="P25" s="270"/>
      <c r="Q25" s="272">
        <v>2.7096719999999999</v>
      </c>
      <c r="R25" s="194">
        <f t="shared" si="21"/>
        <v>3.5681990400000001</v>
      </c>
      <c r="S25" s="194">
        <f t="shared" si="16"/>
        <v>53.098199999999999</v>
      </c>
      <c r="T25" s="194">
        <f t="shared" si="17"/>
        <v>3.6467927999999996</v>
      </c>
      <c r="U25" s="194">
        <f t="shared" si="18"/>
        <v>4.0500768000000003</v>
      </c>
      <c r="V25" s="194">
        <v>2.7096719999999999</v>
      </c>
      <c r="W25" s="194">
        <f t="shared" si="4"/>
        <v>1.2156480000000001</v>
      </c>
      <c r="X25" s="194">
        <f t="shared" si="13"/>
        <v>2.4471014399999995</v>
      </c>
      <c r="Y25" s="194">
        <f t="shared" si="14"/>
        <v>2.3862384000000003</v>
      </c>
      <c r="Z25" s="331">
        <f t="shared" si="9"/>
        <v>2.6328288</v>
      </c>
      <c r="AA25" s="193">
        <v>1.2156480000000001</v>
      </c>
      <c r="AB25" s="193">
        <f t="shared" si="10"/>
        <v>1.4171807999999999</v>
      </c>
      <c r="AC25" s="379">
        <f t="shared" si="15"/>
        <v>1.1705904000000003</v>
      </c>
      <c r="AD25" s="379">
        <f t="shared" si="19"/>
        <v>1.2314534399999995</v>
      </c>
      <c r="AE25" s="193">
        <f t="shared" si="11"/>
        <v>1.3404048000000004</v>
      </c>
      <c r="AF25" s="193">
        <f t="shared" si="12"/>
        <v>0.93712079999999975</v>
      </c>
      <c r="AG25" s="193">
        <f t="shared" si="20"/>
        <v>0.85852704000000024</v>
      </c>
      <c r="AH25" s="193"/>
      <c r="AI25" s="180">
        <f t="shared" si="8"/>
        <v>35.380937500000002</v>
      </c>
      <c r="AK25" s="181">
        <v>17.335000000000001</v>
      </c>
      <c r="AL25" s="181">
        <v>18.09</v>
      </c>
      <c r="AM25" s="181">
        <v>39.534999999999997</v>
      </c>
      <c r="AN25" s="181">
        <v>40.322499999999998</v>
      </c>
      <c r="AO25" s="180">
        <v>42.5</v>
      </c>
      <c r="AP25" s="180">
        <v>40.717500000000001</v>
      </c>
      <c r="AQ25" s="181">
        <v>38.69</v>
      </c>
      <c r="AR25" s="181">
        <v>45.857500000000002</v>
      </c>
      <c r="AS25" s="180">
        <f t="shared" si="5"/>
        <v>1.4940239999999998</v>
      </c>
    </row>
    <row r="26" spans="1:45">
      <c r="A26" s="181">
        <v>1990</v>
      </c>
      <c r="B26" s="193">
        <v>27.377500000000001</v>
      </c>
      <c r="C26" s="193">
        <v>4.1285999999999996</v>
      </c>
      <c r="D26" s="192">
        <f t="shared" si="0"/>
        <v>15.080266642315769</v>
      </c>
      <c r="E26" s="192">
        <f t="shared" si="1"/>
        <v>1.7766000000000002</v>
      </c>
      <c r="F26" s="180">
        <v>26.4375</v>
      </c>
      <c r="G26" s="180">
        <v>2.9910999999999999</v>
      </c>
      <c r="H26" s="192">
        <f t="shared" si="2"/>
        <v>11.313853427895982</v>
      </c>
      <c r="I26" s="192">
        <f t="shared" si="6"/>
        <v>2.9475600000000002</v>
      </c>
      <c r="J26" s="193">
        <v>43.862499999999997</v>
      </c>
      <c r="K26" s="193">
        <v>3.6461999999999999</v>
      </c>
      <c r="L26" s="193">
        <f t="shared" si="3"/>
        <v>8.3127956682815629</v>
      </c>
      <c r="M26" s="193">
        <f t="shared" si="7"/>
        <v>75.580145454545473</v>
      </c>
      <c r="N26" s="270">
        <v>1990</v>
      </c>
      <c r="O26" s="270">
        <v>3244.4160000000006</v>
      </c>
      <c r="P26" s="270"/>
      <c r="Q26" s="272">
        <v>2.9475600000000002</v>
      </c>
      <c r="R26" s="194">
        <f t="shared" si="21"/>
        <v>3.5677555199999995</v>
      </c>
      <c r="S26" s="194">
        <f t="shared" si="16"/>
        <v>53.091599999999993</v>
      </c>
      <c r="T26" s="194">
        <f t="shared" si="17"/>
        <v>3.8504591999999995</v>
      </c>
      <c r="U26" s="194">
        <f t="shared" si="18"/>
        <v>3.8971967999999997</v>
      </c>
      <c r="V26" s="194">
        <v>2.9475600000000002</v>
      </c>
      <c r="W26" s="194">
        <f t="shared" si="4"/>
        <v>1.7766000000000002</v>
      </c>
      <c r="X26" s="194">
        <f t="shared" si="13"/>
        <v>2.2007462400000004</v>
      </c>
      <c r="Y26" s="194">
        <f t="shared" si="14"/>
        <v>2.3393160000000002</v>
      </c>
      <c r="Z26" s="331">
        <f t="shared" si="9"/>
        <v>2.0336064</v>
      </c>
      <c r="AA26" s="193">
        <v>1.7766000000000002</v>
      </c>
      <c r="AB26" s="193">
        <f t="shared" si="10"/>
        <v>0.25700639999999986</v>
      </c>
      <c r="AC26" s="379">
        <f t="shared" si="15"/>
        <v>0.56271599999999999</v>
      </c>
      <c r="AD26" s="379">
        <f t="shared" si="19"/>
        <v>0.42414624000000023</v>
      </c>
      <c r="AE26" s="193">
        <f t="shared" si="11"/>
        <v>0.9496367999999995</v>
      </c>
      <c r="AF26" s="193">
        <f t="shared" si="12"/>
        <v>0.90289919999999935</v>
      </c>
      <c r="AG26" s="193">
        <f t="shared" si="20"/>
        <v>0.62019551999999933</v>
      </c>
      <c r="AH26" s="193"/>
      <c r="AI26" s="180">
        <f t="shared" si="8"/>
        <v>44.655624999999993</v>
      </c>
      <c r="AK26" s="181">
        <v>27.377500000000001</v>
      </c>
      <c r="AL26" s="181">
        <v>26.4375</v>
      </c>
      <c r="AM26" s="181">
        <v>49.274999999999999</v>
      </c>
      <c r="AN26" s="181">
        <v>43.862499999999997</v>
      </c>
      <c r="AO26" s="180">
        <v>50.91</v>
      </c>
      <c r="AP26" s="180">
        <v>53.875</v>
      </c>
      <c r="AQ26" s="181">
        <v>52.18</v>
      </c>
      <c r="AR26" s="181">
        <v>53.327500000000001</v>
      </c>
      <c r="AS26" s="180">
        <f t="shared" si="5"/>
        <v>1.1709599999999998</v>
      </c>
    </row>
    <row r="27" spans="1:45">
      <c r="A27" s="181">
        <v>1991</v>
      </c>
      <c r="B27" s="193">
        <v>23.412500000000001</v>
      </c>
      <c r="C27" s="193">
        <v>6.0254000000000003</v>
      </c>
      <c r="D27" s="192">
        <f t="shared" si="0"/>
        <v>25.735824879871867</v>
      </c>
      <c r="E27" s="192">
        <f t="shared" si="1"/>
        <v>1.5224160000000004</v>
      </c>
      <c r="F27" s="180">
        <v>22.655000000000001</v>
      </c>
      <c r="G27" s="180">
        <v>3.1150000000000002</v>
      </c>
      <c r="H27" s="192">
        <f t="shared" si="2"/>
        <v>13.749724122710219</v>
      </c>
      <c r="I27" s="192">
        <f t="shared" si="6"/>
        <v>1.9817280000000002</v>
      </c>
      <c r="J27" s="193">
        <v>29.49</v>
      </c>
      <c r="K27" s="193">
        <v>4.1940999999999997</v>
      </c>
      <c r="L27" s="193">
        <f t="shared" si="3"/>
        <v>14.222109189555782</v>
      </c>
      <c r="M27" s="193">
        <f t="shared" si="7"/>
        <v>29.646501818181807</v>
      </c>
      <c r="N27" s="270">
        <v>1991</v>
      </c>
      <c r="O27" s="270">
        <v>1870.1760000000002</v>
      </c>
      <c r="P27" s="270"/>
      <c r="Q27" s="272">
        <v>1.9817280000000002</v>
      </c>
      <c r="R27" s="194">
        <f t="shared" si="21"/>
        <v>3.7877817599999997</v>
      </c>
      <c r="S27" s="194">
        <f t="shared" si="16"/>
        <v>56.365799999999993</v>
      </c>
      <c r="T27" s="194">
        <f t="shared" si="17"/>
        <v>3.8071655999999998</v>
      </c>
      <c r="U27" s="194">
        <f t="shared" si="18"/>
        <v>3.9606335999999995</v>
      </c>
      <c r="V27" s="194">
        <v>1.9817280000000002</v>
      </c>
      <c r="W27" s="194">
        <f t="shared" si="4"/>
        <v>1.5224160000000004</v>
      </c>
      <c r="X27" s="194">
        <f t="shared" si="13"/>
        <v>2.2978368000000002</v>
      </c>
      <c r="Y27" s="194">
        <f t="shared" si="14"/>
        <v>2.0581847999999998</v>
      </c>
      <c r="Z27" s="331">
        <f t="shared" si="9"/>
        <v>1.9246080000000001</v>
      </c>
      <c r="AA27" s="193">
        <v>1.5224160000000004</v>
      </c>
      <c r="AB27" s="193">
        <f t="shared" si="10"/>
        <v>0.40219199999999966</v>
      </c>
      <c r="AC27" s="379">
        <f t="shared" si="15"/>
        <v>0.53576879999999938</v>
      </c>
      <c r="AD27" s="379">
        <f t="shared" si="19"/>
        <v>0.7754207999999998</v>
      </c>
      <c r="AE27" s="193">
        <f t="shared" si="11"/>
        <v>1.9789055999999994</v>
      </c>
      <c r="AF27" s="193">
        <f t="shared" si="12"/>
        <v>1.8254375999999997</v>
      </c>
      <c r="AG27" s="193">
        <f t="shared" si="20"/>
        <v>1.8060537599999995</v>
      </c>
      <c r="AH27" s="193"/>
      <c r="AI27" s="180">
        <f t="shared" si="8"/>
        <v>28.071250000000003</v>
      </c>
      <c r="AK27" s="181">
        <v>23.412500000000001</v>
      </c>
      <c r="AL27" s="181">
        <v>22.655000000000001</v>
      </c>
      <c r="AM27" s="181">
        <v>28.98</v>
      </c>
      <c r="AN27" s="181">
        <v>29.49</v>
      </c>
      <c r="AO27" s="180">
        <v>29.767499999999998</v>
      </c>
      <c r="AP27" s="180">
        <v>29.28</v>
      </c>
      <c r="AQ27" s="181">
        <v>29.765000000000001</v>
      </c>
      <c r="AR27" s="181">
        <v>31.22</v>
      </c>
      <c r="AS27" s="180">
        <f t="shared" si="5"/>
        <v>0.45931199999999989</v>
      </c>
    </row>
    <row r="28" spans="1:45">
      <c r="A28" s="181">
        <v>1992</v>
      </c>
      <c r="B28" s="193">
        <v>20.1616</v>
      </c>
      <c r="C28" s="193">
        <v>3.7328000000000001</v>
      </c>
      <c r="D28" s="192">
        <f t="shared" si="0"/>
        <v>18.514403618760415</v>
      </c>
      <c r="E28" s="192">
        <f t="shared" si="1"/>
        <v>1.2022012800000001</v>
      </c>
      <c r="F28" s="180">
        <v>17.889900000000001</v>
      </c>
      <c r="G28" s="180">
        <v>3.9066999999999998</v>
      </c>
      <c r="H28" s="192">
        <f t="shared" si="2"/>
        <v>21.837461360879601</v>
      </c>
      <c r="I28" s="192">
        <f t="shared" si="6"/>
        <v>2.6038118400000001</v>
      </c>
      <c r="J28" s="193">
        <v>38.747199999999999</v>
      </c>
      <c r="K28" s="193">
        <v>3.2235</v>
      </c>
      <c r="L28" s="193">
        <f t="shared" si="3"/>
        <v>8.3193108147169355</v>
      </c>
      <c r="M28" s="193">
        <f t="shared" si="7"/>
        <v>90.467590690909091</v>
      </c>
      <c r="N28" s="270">
        <v>1992</v>
      </c>
      <c r="O28" s="270">
        <v>2800.7918400000003</v>
      </c>
      <c r="P28" s="270"/>
      <c r="Q28" s="272">
        <v>2.6038118400000001</v>
      </c>
      <c r="R28" s="194">
        <f t="shared" si="21"/>
        <v>3.5213471999999997</v>
      </c>
      <c r="S28" s="194">
        <f t="shared" si="16"/>
        <v>52.400999999999989</v>
      </c>
      <c r="T28" s="194">
        <f t="shared" si="17"/>
        <v>3.5649935999999998</v>
      </c>
      <c r="U28" s="194">
        <f t="shared" si="18"/>
        <v>3.0555840000000001</v>
      </c>
      <c r="V28" s="194">
        <v>2.6038118400000001</v>
      </c>
      <c r="W28" s="194">
        <f t="shared" si="4"/>
        <v>1.2022012800000001</v>
      </c>
      <c r="X28" s="194">
        <f t="shared" si="13"/>
        <v>2.0119276799999999</v>
      </c>
      <c r="Y28" s="194">
        <f t="shared" si="14"/>
        <v>1.9001808000000002</v>
      </c>
      <c r="Z28" s="331">
        <f t="shared" si="9"/>
        <v>1.8058656000000002</v>
      </c>
      <c r="AA28" s="193">
        <v>1.2022012800000001</v>
      </c>
      <c r="AB28" s="193">
        <f t="shared" si="10"/>
        <v>0.60366432000000003</v>
      </c>
      <c r="AC28" s="379">
        <f t="shared" si="15"/>
        <v>0.69797952000000008</v>
      </c>
      <c r="AD28" s="379">
        <f t="shared" si="19"/>
        <v>0.80972639999999974</v>
      </c>
      <c r="AE28" s="193">
        <f t="shared" si="11"/>
        <v>0.45177215999999998</v>
      </c>
      <c r="AF28" s="193">
        <f t="shared" si="12"/>
        <v>0.96118175999999966</v>
      </c>
      <c r="AG28" s="193">
        <f t="shared" si="20"/>
        <v>0.91753535999999958</v>
      </c>
      <c r="AH28" s="193"/>
      <c r="AI28" s="180">
        <f t="shared" si="8"/>
        <v>34.677849999999999</v>
      </c>
      <c r="AK28" s="181">
        <v>20.1616</v>
      </c>
      <c r="AL28" s="181">
        <v>17.889900000000001</v>
      </c>
      <c r="AM28" s="181">
        <v>38.242100000000001</v>
      </c>
      <c r="AN28" s="181">
        <v>38.747199999999999</v>
      </c>
      <c r="AO28" s="180">
        <v>42.582900000000002</v>
      </c>
      <c r="AP28" s="180">
        <v>37.473700000000001</v>
      </c>
      <c r="AQ28" s="181">
        <v>41.073500000000003</v>
      </c>
      <c r="AR28" s="181">
        <v>41.251899999999999</v>
      </c>
      <c r="AS28" s="180">
        <f t="shared" si="5"/>
        <v>1.4016105600000002</v>
      </c>
    </row>
    <row r="29" spans="1:45">
      <c r="A29" s="181">
        <v>1993</v>
      </c>
      <c r="B29" s="193">
        <v>19.3721</v>
      </c>
      <c r="C29" s="193">
        <v>4.4562999999999997</v>
      </c>
      <c r="D29" s="192">
        <f t="shared" si="0"/>
        <v>23.003701199147226</v>
      </c>
      <c r="E29" s="192">
        <f t="shared" si="1"/>
        <v>1.1526009600000002</v>
      </c>
      <c r="F29" s="180">
        <v>17.151800000000001</v>
      </c>
      <c r="G29" s="180">
        <v>3.1720000000000002</v>
      </c>
      <c r="H29" s="192">
        <f t="shared" si="2"/>
        <v>18.493685793910842</v>
      </c>
      <c r="I29" s="192">
        <f t="shared" si="6"/>
        <v>2.4405830399999999</v>
      </c>
      <c r="J29" s="193">
        <v>36.318199999999997</v>
      </c>
      <c r="K29" s="193">
        <v>2.0019</v>
      </c>
      <c r="L29" s="193">
        <f t="shared" si="3"/>
        <v>5.5121123844243387</v>
      </c>
      <c r="M29" s="193">
        <f t="shared" si="7"/>
        <v>83.133388799999963</v>
      </c>
      <c r="N29" s="270">
        <v>1993</v>
      </c>
      <c r="O29" s="270">
        <v>2924.9959200000003</v>
      </c>
      <c r="P29" s="270"/>
      <c r="Q29" s="272">
        <v>2.4405830399999999</v>
      </c>
      <c r="R29" s="194">
        <f t="shared" si="21"/>
        <v>3.4769097215999998</v>
      </c>
      <c r="S29" s="194">
        <f t="shared" si="16"/>
        <v>51.739727999999992</v>
      </c>
      <c r="T29" s="194">
        <f t="shared" si="17"/>
        <v>3.0728315520000002</v>
      </c>
      <c r="U29" s="194">
        <f t="shared" si="18"/>
        <v>3.0132399359999997</v>
      </c>
      <c r="V29" s="194">
        <v>2.4405830399999999</v>
      </c>
      <c r="W29" s="194">
        <f t="shared" si="4"/>
        <v>1.1526009600000002</v>
      </c>
      <c r="X29" s="194">
        <f t="shared" si="13"/>
        <v>1.8086729472000003</v>
      </c>
      <c r="Y29" s="194">
        <f t="shared" si="14"/>
        <v>1.715059584</v>
      </c>
      <c r="Z29" s="331">
        <f t="shared" si="9"/>
        <v>1.8004869120000002</v>
      </c>
      <c r="AA29" s="193">
        <v>1.1526009600000002</v>
      </c>
      <c r="AB29" s="193">
        <f t="shared" si="10"/>
        <v>0.64788595199999999</v>
      </c>
      <c r="AC29" s="379">
        <f t="shared" si="15"/>
        <v>0.5624586239999998</v>
      </c>
      <c r="AD29" s="379">
        <f t="shared" si="19"/>
        <v>0.65607198720000004</v>
      </c>
      <c r="AE29" s="193">
        <f t="shared" si="11"/>
        <v>0.5726568959999998</v>
      </c>
      <c r="AF29" s="193">
        <f t="shared" si="12"/>
        <v>0.63224851200000032</v>
      </c>
      <c r="AG29" s="193">
        <f t="shared" si="20"/>
        <v>1.0363266815999999</v>
      </c>
      <c r="AH29" s="193"/>
      <c r="AI29" s="180">
        <f t="shared" si="8"/>
        <v>32.235937499999999</v>
      </c>
      <c r="AK29" s="181">
        <v>19.3721</v>
      </c>
      <c r="AL29" s="181">
        <v>17.151800000000001</v>
      </c>
      <c r="AM29" s="181">
        <v>37.047199999999997</v>
      </c>
      <c r="AN29" s="181">
        <v>36.318199999999997</v>
      </c>
      <c r="AO29" s="180">
        <v>38.841000000000001</v>
      </c>
      <c r="AP29" s="180">
        <v>35.501399999999997</v>
      </c>
      <c r="AQ29" s="181">
        <v>36.572299999999998</v>
      </c>
      <c r="AR29" s="181">
        <v>37.083500000000001</v>
      </c>
      <c r="AS29" s="180">
        <f t="shared" si="5"/>
        <v>1.2879820799999997</v>
      </c>
    </row>
    <row r="30" spans="1:45">
      <c r="A30" s="181">
        <v>1994</v>
      </c>
      <c r="B30" s="193">
        <v>10.8628</v>
      </c>
      <c r="C30" s="193">
        <v>1.9937</v>
      </c>
      <c r="D30" s="192">
        <f t="shared" si="0"/>
        <v>18.353463195492875</v>
      </c>
      <c r="E30" s="192">
        <f t="shared" si="1"/>
        <v>0.74542944000000011</v>
      </c>
      <c r="F30" s="180">
        <v>11.092700000000001</v>
      </c>
      <c r="G30" s="180">
        <v>0.96630000000000005</v>
      </c>
      <c r="H30" s="192">
        <f t="shared" si="2"/>
        <v>8.7111343496173159</v>
      </c>
      <c r="I30" s="192">
        <f t="shared" si="6"/>
        <v>3.0451344000000007</v>
      </c>
      <c r="J30" s="193">
        <v>45.314500000000002</v>
      </c>
      <c r="K30" s="193">
        <v>4.9546000000000001</v>
      </c>
      <c r="L30" s="193">
        <f t="shared" si="3"/>
        <v>10.933807059550475</v>
      </c>
      <c r="M30" s="193">
        <f t="shared" si="7"/>
        <v>148.4355019636364</v>
      </c>
      <c r="N30" s="270">
        <v>1994</v>
      </c>
      <c r="O30" s="270">
        <v>2446.6780800000001</v>
      </c>
      <c r="P30" s="270"/>
      <c r="Q30" s="272">
        <v>3.0451344000000007</v>
      </c>
      <c r="R30" s="194">
        <f t="shared" si="21"/>
        <v>3.0440051712000002</v>
      </c>
      <c r="S30" s="194">
        <f t="shared" si="16"/>
        <v>45.297696000000002</v>
      </c>
      <c r="T30" s="194">
        <f t="shared" si="17"/>
        <v>2.9921048639999999</v>
      </c>
      <c r="U30" s="194">
        <f t="shared" si="18"/>
        <v>2.8104491519999999</v>
      </c>
      <c r="V30" s="194">
        <v>3.0451344000000007</v>
      </c>
      <c r="W30" s="194">
        <f t="shared" si="4"/>
        <v>0.74542944000000011</v>
      </c>
      <c r="X30" s="194">
        <f t="shared" si="13"/>
        <v>1.6486718976000001</v>
      </c>
      <c r="Y30" s="194">
        <f t="shared" si="14"/>
        <v>1.6961454720000002</v>
      </c>
      <c r="Z30" s="331">
        <f t="shared" si="9"/>
        <v>1.5508872960000002</v>
      </c>
      <c r="AA30" s="193">
        <v>0.74542944000000011</v>
      </c>
      <c r="AB30" s="193">
        <f t="shared" si="10"/>
        <v>0.80545785600000008</v>
      </c>
      <c r="AC30" s="379">
        <f t="shared" si="15"/>
        <v>0.9507160320000001</v>
      </c>
      <c r="AD30" s="379">
        <f t="shared" si="19"/>
        <v>0.90324245759999999</v>
      </c>
      <c r="AE30" s="193">
        <f t="shared" si="11"/>
        <v>0.23468524800000079</v>
      </c>
      <c r="AF30" s="193">
        <f t="shared" si="12"/>
        <v>5.3029536000000821E-2</v>
      </c>
      <c r="AG30" s="193">
        <f t="shared" si="20"/>
        <v>1.1292288000004369E-3</v>
      </c>
      <c r="AH30" s="193"/>
      <c r="AI30" s="180">
        <f t="shared" si="8"/>
        <v>28.923575</v>
      </c>
      <c r="AK30" s="181">
        <v>10.8628</v>
      </c>
      <c r="AL30" s="181">
        <v>11.092700000000001</v>
      </c>
      <c r="AM30" s="181">
        <v>33.002800000000001</v>
      </c>
      <c r="AN30" s="181">
        <v>45.314500000000002</v>
      </c>
      <c r="AO30" s="180">
        <v>34.116</v>
      </c>
      <c r="AP30" s="180">
        <v>30.594899999999999</v>
      </c>
      <c r="AQ30" s="181">
        <v>33.353700000000003</v>
      </c>
      <c r="AR30" s="181">
        <v>33.051200000000001</v>
      </c>
      <c r="AS30" s="180">
        <f t="shared" si="5"/>
        <v>2.2997049600000001</v>
      </c>
    </row>
    <row r="31" spans="1:45">
      <c r="A31" s="181">
        <v>1995</v>
      </c>
      <c r="B31" s="193">
        <v>28.067799999999998</v>
      </c>
      <c r="C31" s="193">
        <v>3.9710000000000001</v>
      </c>
      <c r="D31" s="192">
        <f t="shared" si="0"/>
        <v>14.147884764748216</v>
      </c>
      <c r="E31" s="192">
        <f t="shared" si="1"/>
        <v>1.97475936</v>
      </c>
      <c r="F31" s="180">
        <v>29.386299999999999</v>
      </c>
      <c r="G31" s="180">
        <v>1.1147</v>
      </c>
      <c r="H31" s="192">
        <f t="shared" si="2"/>
        <v>3.7932642081514181</v>
      </c>
      <c r="I31" s="192">
        <f t="shared" si="6"/>
        <v>3.08826336</v>
      </c>
      <c r="J31" s="193">
        <v>45.956299999999999</v>
      </c>
      <c r="K31" s="193">
        <v>2.1755</v>
      </c>
      <c r="L31" s="193">
        <f t="shared" si="3"/>
        <v>4.7338449788168324</v>
      </c>
      <c r="M31" s="193">
        <f t="shared" si="7"/>
        <v>71.871621818181808</v>
      </c>
      <c r="N31" s="270">
        <v>1995</v>
      </c>
      <c r="O31" s="270">
        <v>2921.3710444799999</v>
      </c>
      <c r="P31" s="270"/>
      <c r="Q31" s="272">
        <v>3.08826336</v>
      </c>
      <c r="R31" s="194">
        <f t="shared" si="21"/>
        <v>3.1245161472</v>
      </c>
      <c r="S31" s="194">
        <f t="shared" si="16"/>
        <v>46.495775999999992</v>
      </c>
      <c r="T31" s="194">
        <f t="shared" si="17"/>
        <v>3.0213771840000003</v>
      </c>
      <c r="U31" s="194">
        <f t="shared" si="18"/>
        <v>3.2358117119999998</v>
      </c>
      <c r="V31" s="194">
        <v>3.08826336</v>
      </c>
      <c r="W31" s="194">
        <f t="shared" si="4"/>
        <v>1.97475936</v>
      </c>
      <c r="X31" s="194">
        <f t="shared" si="13"/>
        <v>1.5358194431999999</v>
      </c>
      <c r="Y31" s="194">
        <f t="shared" si="14"/>
        <v>1.3867943039999999</v>
      </c>
      <c r="Z31" s="331">
        <f t="shared" si="9"/>
        <v>1.2400926720000003</v>
      </c>
      <c r="AA31" s="193">
        <v>1.97475936</v>
      </c>
      <c r="AB31" s="193">
        <f t="shared" si="10"/>
        <v>0.73466668799999968</v>
      </c>
      <c r="AC31" s="379">
        <f t="shared" si="15"/>
        <v>0.58796505600000004</v>
      </c>
      <c r="AD31" s="379">
        <f t="shared" si="19"/>
        <v>0.43893991680000011</v>
      </c>
      <c r="AE31" s="193">
        <f t="shared" si="11"/>
        <v>0.14754835199999983</v>
      </c>
      <c r="AF31" s="193">
        <f t="shared" si="12"/>
        <v>6.6886175999999686E-2</v>
      </c>
      <c r="AG31" s="193">
        <f t="shared" si="20"/>
        <v>3.6252787200000025E-2</v>
      </c>
      <c r="AH31" s="193"/>
      <c r="AI31" s="180">
        <f t="shared" si="8"/>
        <v>38.634650000000001</v>
      </c>
      <c r="AK31" s="181">
        <v>28.067799999999998</v>
      </c>
      <c r="AL31" s="181">
        <v>29.386299999999999</v>
      </c>
      <c r="AM31" s="181">
        <v>41.355899999999998</v>
      </c>
      <c r="AN31" s="181">
        <v>45.956299999999999</v>
      </c>
      <c r="AO31" s="180">
        <v>36.012700000000002</v>
      </c>
      <c r="AP31" s="180">
        <v>42.7408</v>
      </c>
      <c r="AQ31" s="181">
        <v>43.152799999999999</v>
      </c>
      <c r="AR31" s="181">
        <v>42.404600000000002</v>
      </c>
      <c r="AS31" s="180">
        <f t="shared" si="5"/>
        <v>1.113504</v>
      </c>
    </row>
    <row r="32" spans="1:45">
      <c r="A32" s="181">
        <v>1996</v>
      </c>
      <c r="B32" s="193">
        <v>17.7148</v>
      </c>
      <c r="C32" s="193">
        <v>2.5785999999999998</v>
      </c>
      <c r="D32" s="192">
        <f t="shared" si="0"/>
        <v>14.556190304152459</v>
      </c>
      <c r="E32" s="192">
        <f t="shared" si="1"/>
        <v>1.2105206400000001</v>
      </c>
      <c r="F32" s="180">
        <v>18.0137</v>
      </c>
      <c r="G32" s="180">
        <v>6.6163999999999996</v>
      </c>
      <c r="H32" s="192">
        <f t="shared" si="2"/>
        <v>36.729822301914652</v>
      </c>
      <c r="I32" s="192">
        <f t="shared" si="6"/>
        <v>2.6048668800000003</v>
      </c>
      <c r="J32" s="193">
        <v>38.762900000000002</v>
      </c>
      <c r="K32" s="193">
        <v>2.7038000000000002</v>
      </c>
      <c r="L32" s="193">
        <f t="shared" si="3"/>
        <v>6.9752263117568605</v>
      </c>
      <c r="M32" s="193">
        <f t="shared" si="7"/>
        <v>89.998711854545462</v>
      </c>
      <c r="N32" s="270">
        <v>1996</v>
      </c>
      <c r="O32" s="270">
        <v>2344.3340390400003</v>
      </c>
      <c r="P32" s="270"/>
      <c r="Q32" s="272">
        <v>2.6048668800000003</v>
      </c>
      <c r="R32" s="194">
        <f t="shared" si="21"/>
        <v>3.1582849535999999</v>
      </c>
      <c r="S32" s="194">
        <f t="shared" si="16"/>
        <v>46.998287999999995</v>
      </c>
      <c r="T32" s="194">
        <f t="shared" si="17"/>
        <v>3.353337792</v>
      </c>
      <c r="U32" s="194">
        <f t="shared" si="18"/>
        <v>3.4295923200000002</v>
      </c>
      <c r="V32" s="194">
        <v>2.6048668800000003</v>
      </c>
      <c r="W32" s="194">
        <f t="shared" si="4"/>
        <v>1.2105206400000001</v>
      </c>
      <c r="X32" s="194">
        <f t="shared" si="13"/>
        <v>1.5833776896</v>
      </c>
      <c r="Y32" s="194">
        <f t="shared" si="14"/>
        <v>1.522497312</v>
      </c>
      <c r="Z32" s="331">
        <f t="shared" si="9"/>
        <v>1.5491159040000002</v>
      </c>
      <c r="AA32" s="193">
        <v>1.2105206400000001</v>
      </c>
      <c r="AB32" s="193">
        <f t="shared" si="10"/>
        <v>0.33859526400000006</v>
      </c>
      <c r="AC32" s="379">
        <f t="shared" si="15"/>
        <v>0.3119766719999999</v>
      </c>
      <c r="AD32" s="379">
        <f t="shared" si="19"/>
        <v>0.37285704959999988</v>
      </c>
      <c r="AE32" s="193">
        <f t="shared" si="11"/>
        <v>0.82472543999999992</v>
      </c>
      <c r="AF32" s="193">
        <f t="shared" si="12"/>
        <v>0.74847091199999971</v>
      </c>
      <c r="AG32" s="193">
        <f t="shared" si="20"/>
        <v>0.55341807359999962</v>
      </c>
      <c r="AH32" s="193"/>
      <c r="AI32" s="180">
        <f t="shared" si="8"/>
        <v>28.497987500000001</v>
      </c>
      <c r="AK32" s="181">
        <v>17.7148</v>
      </c>
      <c r="AL32" s="181">
        <v>18.0137</v>
      </c>
      <c r="AM32" s="181">
        <v>26.554300000000001</v>
      </c>
      <c r="AN32" s="181">
        <v>38.762900000000002</v>
      </c>
      <c r="AO32" s="180">
        <v>26.472000000000001</v>
      </c>
      <c r="AP32" s="180">
        <v>35.312899999999999</v>
      </c>
      <c r="AQ32" s="181">
        <v>34.943100000000001</v>
      </c>
      <c r="AR32" s="181">
        <v>30.2102</v>
      </c>
      <c r="AS32" s="180">
        <f t="shared" si="5"/>
        <v>1.3943462400000004</v>
      </c>
    </row>
    <row r="33" spans="1:45">
      <c r="A33" s="181">
        <v>1997</v>
      </c>
      <c r="B33" s="193">
        <v>21.2334</v>
      </c>
      <c r="C33" s="193">
        <v>4.2740999999999998</v>
      </c>
      <c r="D33" s="192">
        <f t="shared" si="0"/>
        <v>20.129136172256914</v>
      </c>
      <c r="E33" s="192">
        <f t="shared" si="1"/>
        <v>1.2638774400000001</v>
      </c>
      <c r="F33" s="180">
        <v>18.807700000000001</v>
      </c>
      <c r="G33" s="180">
        <v>1.2361</v>
      </c>
      <c r="H33" s="192">
        <f t="shared" si="2"/>
        <v>6.5723081503852141</v>
      </c>
      <c r="I33" s="192">
        <f t="shared" si="6"/>
        <v>3.5728627200000007</v>
      </c>
      <c r="J33" s="193">
        <v>53.1676</v>
      </c>
      <c r="K33" s="193">
        <v>11.3872</v>
      </c>
      <c r="L33" s="193">
        <f t="shared" si="3"/>
        <v>21.417555052325099</v>
      </c>
      <c r="M33" s="193">
        <f t="shared" si="7"/>
        <v>149.03450443636368</v>
      </c>
      <c r="N33" s="270">
        <v>1997</v>
      </c>
      <c r="O33" s="270">
        <v>2965.3355356800007</v>
      </c>
      <c r="P33" s="270"/>
      <c r="Q33" s="272">
        <v>3.5728627200000007</v>
      </c>
      <c r="R33" s="194">
        <f t="shared" si="21"/>
        <v>3.3078382847999999</v>
      </c>
      <c r="S33" s="194">
        <f t="shared" si="16"/>
        <v>49.223783999999995</v>
      </c>
      <c r="T33" s="194">
        <f t="shared" si="17"/>
        <v>3.353654304</v>
      </c>
      <c r="U33" s="194">
        <f t="shared" si="18"/>
        <v>3.4953058559999999</v>
      </c>
      <c r="V33" s="194">
        <v>3.5728627200000007</v>
      </c>
      <c r="W33" s="194">
        <f t="shared" si="4"/>
        <v>1.2638774400000001</v>
      </c>
      <c r="X33" s="194">
        <f t="shared" si="13"/>
        <v>1.5085228032000002</v>
      </c>
      <c r="Y33" s="194">
        <f t="shared" si="14"/>
        <v>1.52499312</v>
      </c>
      <c r="Z33" s="331">
        <f t="shared" si="9"/>
        <v>1.5722837760000001</v>
      </c>
      <c r="AA33" s="193">
        <v>1.2638774400000001</v>
      </c>
      <c r="AB33" s="193">
        <f t="shared" si="10"/>
        <v>0.308406336</v>
      </c>
      <c r="AC33" s="379">
        <f t="shared" si="15"/>
        <v>0.26111567999999985</v>
      </c>
      <c r="AD33" s="379">
        <f t="shared" si="19"/>
        <v>0.24464536320000008</v>
      </c>
      <c r="AE33" s="193">
        <f t="shared" si="11"/>
        <v>7.7556864000000836E-2</v>
      </c>
      <c r="AF33" s="193">
        <f t="shared" si="12"/>
        <v>0.21920841600000074</v>
      </c>
      <c r="AG33" s="193">
        <f t="shared" si="20"/>
        <v>0.26502443520000085</v>
      </c>
      <c r="AH33" s="193"/>
      <c r="AI33" s="180">
        <f t="shared" si="8"/>
        <v>36.574349999999995</v>
      </c>
      <c r="AK33" s="181">
        <v>21.2334</v>
      </c>
      <c r="AL33" s="181">
        <v>18.807700000000001</v>
      </c>
      <c r="AM33" s="181">
        <v>37.790999999999997</v>
      </c>
      <c r="AN33" s="181">
        <v>53.1676</v>
      </c>
      <c r="AO33" s="180">
        <v>43.230400000000003</v>
      </c>
      <c r="AP33" s="180">
        <v>36.354399999999998</v>
      </c>
      <c r="AQ33" s="181">
        <v>41.439300000000003</v>
      </c>
      <c r="AR33" s="181">
        <v>40.570999999999998</v>
      </c>
      <c r="AS33" s="180">
        <f t="shared" si="5"/>
        <v>2.3089852799999999</v>
      </c>
    </row>
    <row r="34" spans="1:45">
      <c r="A34" s="181">
        <v>1998</v>
      </c>
      <c r="B34" s="193">
        <v>23.219000000000001</v>
      </c>
      <c r="C34" s="193">
        <v>2.9195000000000002</v>
      </c>
      <c r="D34" s="192">
        <f t="shared" si="0"/>
        <v>12.573754252982472</v>
      </c>
      <c r="E34" s="192">
        <f t="shared" si="1"/>
        <v>1.9127673600000001</v>
      </c>
      <c r="F34" s="180">
        <v>28.463799999999999</v>
      </c>
      <c r="G34" s="180">
        <v>1.9930000000000001</v>
      </c>
      <c r="H34" s="192">
        <f t="shared" si="2"/>
        <v>7.0018760671449352</v>
      </c>
      <c r="I34" s="192">
        <f t="shared" si="6"/>
        <v>3.7801209600000005</v>
      </c>
      <c r="J34" s="193">
        <v>56.251800000000003</v>
      </c>
      <c r="K34" s="193">
        <v>1.9053</v>
      </c>
      <c r="L34" s="193">
        <f t="shared" si="3"/>
        <v>3.3870916130683817</v>
      </c>
      <c r="M34" s="193">
        <f t="shared" si="7"/>
        <v>120.52918690909092</v>
      </c>
      <c r="N34" s="270">
        <v>1998</v>
      </c>
      <c r="O34" s="270">
        <v>3592.1980416000006</v>
      </c>
      <c r="P34" s="270"/>
      <c r="Q34" s="272">
        <v>3.7801209600000005</v>
      </c>
      <c r="R34" s="194">
        <f t="shared" si="21"/>
        <v>3.5404104959999998</v>
      </c>
      <c r="S34" s="194">
        <f t="shared" si="16"/>
        <v>52.684679999999993</v>
      </c>
      <c r="T34" s="194">
        <f t="shared" si="17"/>
        <v>3.6933382080000001</v>
      </c>
      <c r="U34" s="194">
        <f t="shared" si="18"/>
        <v>3.706397184000001</v>
      </c>
      <c r="V34" s="194">
        <v>3.7801209600000005</v>
      </c>
      <c r="W34" s="338">
        <f t="shared" si="4"/>
        <v>1.9127673600000001</v>
      </c>
      <c r="X34" s="331">
        <f t="shared" si="13"/>
        <v>1.5233250816000001</v>
      </c>
      <c r="Y34" s="331">
        <f t="shared" si="14"/>
        <v>1.5583760639999999</v>
      </c>
      <c r="Z34" s="331">
        <f t="shared" si="9"/>
        <v>1.7796629760000002</v>
      </c>
      <c r="AA34" s="193">
        <v>1.9127673600000001</v>
      </c>
      <c r="AB34" s="193">
        <f t="shared" si="10"/>
        <v>0.13310438399999991</v>
      </c>
      <c r="AC34" s="379">
        <f t="shared" si="15"/>
        <v>0.35439129600000019</v>
      </c>
      <c r="AD34" s="379">
        <f t="shared" si="19"/>
        <v>0.38944227840000001</v>
      </c>
      <c r="AE34" s="193">
        <f t="shared" si="11"/>
        <v>7.3723775999999575E-2</v>
      </c>
      <c r="AF34" s="193">
        <f t="shared" si="12"/>
        <v>8.6782752000000407E-2</v>
      </c>
      <c r="AG34" s="193">
        <f t="shared" si="20"/>
        <v>0.23971046400000073</v>
      </c>
      <c r="AH34" s="193"/>
      <c r="AI34" s="180">
        <f t="shared" si="8"/>
        <v>44.453762499999996</v>
      </c>
      <c r="AK34" s="181">
        <v>23.219000000000001</v>
      </c>
      <c r="AL34" s="181">
        <v>28.463799999999999</v>
      </c>
      <c r="AM34" s="181">
        <v>52.240400000000001</v>
      </c>
      <c r="AN34" s="181">
        <v>56.251800000000003</v>
      </c>
      <c r="AO34" s="180">
        <v>40.863700000000001</v>
      </c>
      <c r="AP34" s="180">
        <v>52.805999999999997</v>
      </c>
      <c r="AQ34" s="181">
        <v>53.522300000000001</v>
      </c>
      <c r="AR34" s="181">
        <v>48.263100000000001</v>
      </c>
      <c r="AS34" s="180">
        <f t="shared" si="5"/>
        <v>1.8673536000000004</v>
      </c>
    </row>
    <row r="35" spans="1:45">
      <c r="A35" s="181">
        <v>1999</v>
      </c>
      <c r="B35" s="193">
        <v>14.542899999999999</v>
      </c>
      <c r="C35" s="193">
        <v>8.7844999999999995</v>
      </c>
      <c r="D35" s="192">
        <f t="shared" si="0"/>
        <v>60.404045960571828</v>
      </c>
      <c r="E35" s="192">
        <f t="shared" si="1"/>
        <v>1.2891916800000001</v>
      </c>
      <c r="F35" s="180">
        <v>19.1844</v>
      </c>
      <c r="G35" s="180">
        <v>1.9213</v>
      </c>
      <c r="H35" s="192">
        <f t="shared" si="2"/>
        <v>10.014907946039491</v>
      </c>
      <c r="I35" s="192">
        <f t="shared" si="6"/>
        <v>3.6306144000000002</v>
      </c>
      <c r="J35" s="193">
        <v>54.027000000000001</v>
      </c>
      <c r="K35" s="193">
        <v>2.2311000000000001</v>
      </c>
      <c r="L35" s="193">
        <f t="shared" si="3"/>
        <v>4.1296018657338003</v>
      </c>
      <c r="M35" s="193">
        <f t="shared" si="7"/>
        <v>151.12819374545455</v>
      </c>
      <c r="N35" s="270">
        <v>1999</v>
      </c>
      <c r="O35" s="270">
        <v>3190.6422441600002</v>
      </c>
      <c r="P35" s="270"/>
      <c r="Q35" s="272">
        <v>3.6306144000000002</v>
      </c>
      <c r="R35" s="194">
        <f t="shared" si="21"/>
        <v>3.8618995968000003</v>
      </c>
      <c r="S35" s="194">
        <f t="shared" si="16"/>
        <v>57.468744000000001</v>
      </c>
      <c r="T35" s="194">
        <f t="shared" si="17"/>
        <v>3.9138341760000008</v>
      </c>
      <c r="U35" s="194">
        <f t="shared" si="18"/>
        <v>3.9831402240000005</v>
      </c>
      <c r="V35" s="194">
        <v>3.6306144000000002</v>
      </c>
      <c r="W35" s="338">
        <f t="shared" si="4"/>
        <v>1.2891916800000001</v>
      </c>
      <c r="X35" s="331">
        <f t="shared" si="13"/>
        <v>1.7057650175999999</v>
      </c>
      <c r="Y35" s="331">
        <f t="shared" si="14"/>
        <v>1.9085774400000002</v>
      </c>
      <c r="Z35" s="331">
        <f t="shared" si="9"/>
        <v>1.7548661760000002</v>
      </c>
      <c r="AA35" s="193">
        <v>1.2891916800000001</v>
      </c>
      <c r="AB35" s="193">
        <f t="shared" si="10"/>
        <v>0.4656744960000001</v>
      </c>
      <c r="AC35" s="379">
        <f t="shared" si="15"/>
        <v>0.61938576000000012</v>
      </c>
      <c r="AD35" s="379">
        <f t="shared" si="19"/>
        <v>0.41657333759999982</v>
      </c>
      <c r="AE35" s="193">
        <f t="shared" si="11"/>
        <v>0.35252582400000021</v>
      </c>
      <c r="AF35" s="193">
        <f t="shared" si="12"/>
        <v>0.28321977600000059</v>
      </c>
      <c r="AG35" s="193">
        <f t="shared" si="20"/>
        <v>0.23128519680000004</v>
      </c>
      <c r="AH35" s="193"/>
      <c r="AI35" s="180">
        <f t="shared" si="8"/>
        <v>38.343425000000003</v>
      </c>
      <c r="AK35" s="181">
        <v>14.542899999999999</v>
      </c>
      <c r="AL35" s="181">
        <v>19.1844</v>
      </c>
      <c r="AM35" s="181">
        <v>37.082500000000003</v>
      </c>
      <c r="AN35" s="181">
        <v>54.027000000000001</v>
      </c>
      <c r="AO35" s="180">
        <v>47.7547</v>
      </c>
      <c r="AP35" s="180">
        <v>45.8108</v>
      </c>
      <c r="AQ35" s="181">
        <v>44.8352</v>
      </c>
      <c r="AR35" s="181">
        <v>43.509900000000002</v>
      </c>
      <c r="AS35" s="180">
        <f t="shared" si="5"/>
        <v>2.3414227200000011</v>
      </c>
    </row>
    <row r="36" spans="1:45">
      <c r="A36" s="181">
        <v>2000</v>
      </c>
      <c r="B36" s="193">
        <v>20.4757</v>
      </c>
      <c r="C36" s="193">
        <v>3.806</v>
      </c>
      <c r="D36" s="192">
        <f t="shared" si="0"/>
        <v>18.587887105202753</v>
      </c>
      <c r="E36" s="192">
        <f t="shared" si="1"/>
        <v>1.6266835200000003</v>
      </c>
      <c r="F36" s="180">
        <v>24.206600000000002</v>
      </c>
      <c r="G36" s="180">
        <v>6.2416999999999998</v>
      </c>
      <c r="H36" s="192">
        <f t="shared" si="2"/>
        <v>25.785116455842623</v>
      </c>
      <c r="I36" s="192">
        <f t="shared" si="6"/>
        <v>2.6474716800000007</v>
      </c>
      <c r="J36" s="193">
        <v>39.396900000000002</v>
      </c>
      <c r="K36" s="193">
        <v>7.0773999999999999</v>
      </c>
      <c r="L36" s="193">
        <f t="shared" si="3"/>
        <v>17.96435760174024</v>
      </c>
      <c r="M36" s="193">
        <f t="shared" si="7"/>
        <v>65.887235781818191</v>
      </c>
      <c r="N36" s="270">
        <v>2000</v>
      </c>
      <c r="O36" s="270">
        <v>3217.5555014400002</v>
      </c>
      <c r="P36" s="270"/>
      <c r="Q36" s="272">
        <v>2.6474716800000007</v>
      </c>
      <c r="R36" s="194">
        <f t="shared" si="21"/>
        <v>4.0024147968000001</v>
      </c>
      <c r="S36" s="194">
        <f t="shared" si="16"/>
        <v>59.559744000000002</v>
      </c>
      <c r="T36" s="194">
        <f t="shared" si="17"/>
        <v>4.0765394879999999</v>
      </c>
      <c r="U36" s="194">
        <f t="shared" si="18"/>
        <v>4.3934392320000004</v>
      </c>
      <c r="V36" s="194">
        <v>2.6474716800000007</v>
      </c>
      <c r="W36" s="338">
        <f t="shared" si="4"/>
        <v>1.6266835200000003</v>
      </c>
      <c r="X36" s="331">
        <f t="shared" si="13"/>
        <v>1.8362679552000001</v>
      </c>
      <c r="Y36" s="331">
        <f t="shared" si="14"/>
        <v>1.7029071360000001</v>
      </c>
      <c r="Z36" s="331">
        <f t="shared" si="9"/>
        <v>1.786334592</v>
      </c>
      <c r="AA36" s="193">
        <v>1.6266835200000003</v>
      </c>
      <c r="AB36" s="193">
        <f t="shared" si="10"/>
        <v>0.15965107199999973</v>
      </c>
      <c r="AC36" s="379">
        <f t="shared" si="15"/>
        <v>7.6223615999999828E-2</v>
      </c>
      <c r="AD36" s="379">
        <f t="shared" si="19"/>
        <v>0.20958443519999981</v>
      </c>
      <c r="AE36" s="193">
        <f t="shared" si="11"/>
        <v>1.7459675519999998</v>
      </c>
      <c r="AF36" s="193">
        <f t="shared" si="12"/>
        <v>1.4290678079999992</v>
      </c>
      <c r="AG36" s="193">
        <f t="shared" si="20"/>
        <v>1.3549431167999995</v>
      </c>
      <c r="AH36" s="193"/>
      <c r="AI36" s="180">
        <f t="shared" si="8"/>
        <v>35.971287499999995</v>
      </c>
      <c r="AK36" s="181">
        <v>20.4757</v>
      </c>
      <c r="AL36" s="181">
        <v>24.206600000000002</v>
      </c>
      <c r="AM36" s="181">
        <v>41.5732</v>
      </c>
      <c r="AN36" s="181">
        <v>39.396900000000002</v>
      </c>
      <c r="AO36" s="180">
        <v>36.465400000000002</v>
      </c>
      <c r="AP36" s="180">
        <v>44.460299999999997</v>
      </c>
      <c r="AQ36" s="181">
        <v>41.129100000000001</v>
      </c>
      <c r="AR36" s="181">
        <v>40.063099999999999</v>
      </c>
      <c r="AS36" s="180">
        <f t="shared" si="5"/>
        <v>1.0207881600000002</v>
      </c>
    </row>
    <row r="37" spans="1:45">
      <c r="A37" s="181">
        <v>2001</v>
      </c>
      <c r="B37" s="193">
        <v>18.6647</v>
      </c>
      <c r="C37" s="193">
        <v>1.6637999999999999</v>
      </c>
      <c r="D37" s="192">
        <f t="shared" si="0"/>
        <v>8.9141534554533433</v>
      </c>
      <c r="E37" s="192">
        <f t="shared" si="1"/>
        <v>1.8494918400000004</v>
      </c>
      <c r="F37" s="180">
        <v>27.522200000000002</v>
      </c>
      <c r="G37" s="180">
        <v>3.7961</v>
      </c>
      <c r="H37" s="192">
        <f t="shared" si="2"/>
        <v>13.792865395934918</v>
      </c>
      <c r="I37" s="192">
        <f t="shared" si="6"/>
        <v>1.4222476800000001</v>
      </c>
      <c r="J37" s="193">
        <v>21.164400000000001</v>
      </c>
      <c r="K37" s="193">
        <v>9.2338000000000005</v>
      </c>
      <c r="L37" s="193">
        <f t="shared" si="3"/>
        <v>43.628924042259641</v>
      </c>
      <c r="M37" s="193">
        <f t="shared" si="7"/>
        <v>0</v>
      </c>
      <c r="N37" s="270">
        <v>2001</v>
      </c>
      <c r="O37" s="270">
        <v>1727.0534937600003</v>
      </c>
      <c r="P37" s="270"/>
      <c r="Q37" s="272">
        <v>1.4222476800000001</v>
      </c>
      <c r="R37" s="194">
        <f t="shared" si="21"/>
        <v>3.8966247936</v>
      </c>
      <c r="S37" s="194">
        <f t="shared" si="16"/>
        <v>57.985487999999997</v>
      </c>
      <c r="T37" s="194">
        <f t="shared" si="17"/>
        <v>4.0893209280000002</v>
      </c>
      <c r="U37" s="194">
        <f t="shared" si="18"/>
        <v>4.023282816</v>
      </c>
      <c r="V37" s="194">
        <v>1.4222476800000001</v>
      </c>
      <c r="W37" s="338">
        <f t="shared" si="4"/>
        <v>1.8494918400000004</v>
      </c>
      <c r="X37" s="331">
        <f t="shared" si="13"/>
        <v>1.7527297535999999</v>
      </c>
      <c r="Y37" s="331">
        <f t="shared" si="14"/>
        <v>1.8277559999999999</v>
      </c>
      <c r="Z37" s="331">
        <f t="shared" si="9"/>
        <v>1.9314570240000002</v>
      </c>
      <c r="AA37" s="193">
        <v>1.8494918400000004</v>
      </c>
      <c r="AB37" s="193">
        <f t="shared" si="10"/>
        <v>8.1965183999999747E-2</v>
      </c>
      <c r="AC37" s="379">
        <f t="shared" si="15"/>
        <v>2.1735840000000506E-2</v>
      </c>
      <c r="AD37" s="379">
        <f t="shared" si="19"/>
        <v>9.6762086400000502E-2</v>
      </c>
      <c r="AE37" s="193">
        <f t="shared" si="11"/>
        <v>2.6010351360000001</v>
      </c>
      <c r="AF37" s="193">
        <f t="shared" si="12"/>
        <v>2.6670732480000003</v>
      </c>
      <c r="AG37" s="193">
        <f t="shared" si="20"/>
        <v>2.4743771136000001</v>
      </c>
      <c r="AH37" s="193"/>
      <c r="AI37" s="180">
        <f t="shared" si="8"/>
        <v>25.582787500000002</v>
      </c>
      <c r="AK37" s="181">
        <v>18.6647</v>
      </c>
      <c r="AL37" s="181">
        <v>27.522200000000002</v>
      </c>
      <c r="AM37" s="181">
        <v>27.936599999999999</v>
      </c>
      <c r="AN37" s="181">
        <v>21.164400000000001</v>
      </c>
      <c r="AO37" s="180">
        <v>22.302099999999999</v>
      </c>
      <c r="AP37" s="180">
        <v>31.390699999999999</v>
      </c>
      <c r="AQ37" s="181">
        <v>27.119900000000001</v>
      </c>
      <c r="AR37" s="181">
        <v>28.561699999999998</v>
      </c>
      <c r="AS37" s="180">
        <f t="shared" si="5"/>
        <v>0</v>
      </c>
    </row>
    <row r="38" spans="1:45">
      <c r="A38" s="181">
        <v>2002</v>
      </c>
      <c r="B38" s="193">
        <v>32.217799999999997</v>
      </c>
      <c r="C38" s="193">
        <v>5.2964000000000002</v>
      </c>
      <c r="D38" s="192">
        <f t="shared" si="0"/>
        <v>16.439359608663537</v>
      </c>
      <c r="E38" s="192">
        <f t="shared" si="1"/>
        <v>2.4459926400000005</v>
      </c>
      <c r="F38" s="180">
        <v>36.398699999999998</v>
      </c>
      <c r="G38" s="180">
        <v>2.86</v>
      </c>
      <c r="H38" s="192">
        <f t="shared" si="2"/>
        <v>7.8574234794099791</v>
      </c>
      <c r="I38" s="192">
        <f t="shared" si="6"/>
        <v>2.9511283199999996</v>
      </c>
      <c r="J38" s="193">
        <v>43.915599999999998</v>
      </c>
      <c r="K38" s="193">
        <v>5.9706999999999999</v>
      </c>
      <c r="L38" s="193">
        <f t="shared" si="3"/>
        <v>13.595852043465193</v>
      </c>
      <c r="M38" s="193">
        <f t="shared" si="7"/>
        <v>32.604212072727236</v>
      </c>
      <c r="N38" s="270">
        <v>2002</v>
      </c>
      <c r="O38" s="270">
        <v>2859.3062332800005</v>
      </c>
      <c r="P38" s="270"/>
      <c r="Q38" s="272">
        <v>2.9511283199999996</v>
      </c>
      <c r="R38" s="194">
        <f t="shared" si="21"/>
        <v>3.6127961856000006</v>
      </c>
      <c r="S38" s="194">
        <f t="shared" si="16"/>
        <v>53.761848000000001</v>
      </c>
      <c r="T38" s="194">
        <f t="shared" si="17"/>
        <v>3.4441364160000001</v>
      </c>
      <c r="U38" s="194">
        <f t="shared" si="18"/>
        <v>3.0801335040000004</v>
      </c>
      <c r="V38" s="194">
        <v>2.9511283199999996</v>
      </c>
      <c r="W38" s="338">
        <f t="shared" si="4"/>
        <v>2.4459926400000005</v>
      </c>
      <c r="X38" s="331">
        <f t="shared" si="13"/>
        <v>1.9060828416</v>
      </c>
      <c r="Y38" s="331">
        <f t="shared" si="14"/>
        <v>2.0034403200000002</v>
      </c>
      <c r="Z38" s="331">
        <f t="shared" si="9"/>
        <v>1.9061468160000001</v>
      </c>
      <c r="AA38" s="193">
        <v>2.4459926400000005</v>
      </c>
      <c r="AB38" s="193">
        <f t="shared" si="10"/>
        <v>0.53984582400000036</v>
      </c>
      <c r="AC38" s="379">
        <f t="shared" si="15"/>
        <v>0.44255232000000033</v>
      </c>
      <c r="AD38" s="379">
        <f t="shared" si="19"/>
        <v>0.53990979840000053</v>
      </c>
      <c r="AE38" s="193">
        <f t="shared" si="11"/>
        <v>0.12900518400000083</v>
      </c>
      <c r="AF38" s="193">
        <f t="shared" si="12"/>
        <v>0.49300809600000051</v>
      </c>
      <c r="AG38" s="193">
        <f t="shared" si="20"/>
        <v>0.66166786560000102</v>
      </c>
      <c r="AH38" s="193"/>
      <c r="AI38" s="180">
        <f t="shared" si="8"/>
        <v>41.516174999999997</v>
      </c>
      <c r="AK38" s="181">
        <v>32.217799999999997</v>
      </c>
      <c r="AL38" s="181">
        <v>36.398699999999998</v>
      </c>
      <c r="AM38" s="181">
        <v>44.606499999999997</v>
      </c>
      <c r="AN38" s="181">
        <v>43.915599999999998</v>
      </c>
      <c r="AO38" s="180">
        <v>35.8446</v>
      </c>
      <c r="AP38" s="180">
        <v>45.802900000000001</v>
      </c>
      <c r="AQ38" s="181">
        <v>45.604100000000003</v>
      </c>
      <c r="AR38" s="181">
        <v>47.739199999999997</v>
      </c>
      <c r="AS38" s="180">
        <f t="shared" si="5"/>
        <v>0.50513568000000009</v>
      </c>
    </row>
    <row r="39" spans="1:45">
      <c r="A39" s="181">
        <v>2003</v>
      </c>
      <c r="B39" s="193">
        <v>30.365300000000001</v>
      </c>
      <c r="C39" s="193">
        <v>5.8752000000000004</v>
      </c>
      <c r="D39" s="192">
        <f t="shared" si="0"/>
        <v>19.348400970845013</v>
      </c>
      <c r="E39" s="192">
        <f t="shared" si="1"/>
        <v>2.6634048000000003</v>
      </c>
      <c r="F39" s="180">
        <v>39.634</v>
      </c>
      <c r="G39" s="180">
        <v>6.5838000000000001</v>
      </c>
      <c r="H39" s="192">
        <f t="shared" si="2"/>
        <v>16.611495180905283</v>
      </c>
      <c r="I39" s="192">
        <f t="shared" si="6"/>
        <v>5.9357155200000005</v>
      </c>
      <c r="J39" s="193">
        <v>88.329099999999997</v>
      </c>
      <c r="K39" s="193">
        <v>4.0053999999999998</v>
      </c>
      <c r="L39" s="193">
        <f t="shared" si="3"/>
        <v>4.5346324144591081</v>
      </c>
      <c r="M39" s="193">
        <f t="shared" si="7"/>
        <v>211.21278283636366</v>
      </c>
      <c r="N39" s="270">
        <v>2003</v>
      </c>
      <c r="O39" s="270">
        <v>5996.1402412799998</v>
      </c>
      <c r="P39" s="270"/>
      <c r="Q39" s="272">
        <v>5.9357155200000005</v>
      </c>
      <c r="R39" s="194">
        <f t="shared" si="21"/>
        <v>3.4635799295999998</v>
      </c>
      <c r="S39" s="194">
        <f t="shared" si="16"/>
        <v>51.541367999999999</v>
      </c>
      <c r="T39" s="194">
        <f t="shared" si="17"/>
        <v>3.1954386240000003</v>
      </c>
      <c r="U39" s="194">
        <f t="shared" si="18"/>
        <v>2.8083390719999999</v>
      </c>
      <c r="V39" s="194">
        <v>5.9357155200000005</v>
      </c>
      <c r="W39" s="338">
        <f t="shared" si="4"/>
        <v>2.6634048000000003</v>
      </c>
      <c r="X39" s="331">
        <f t="shared" si="13"/>
        <v>2.1897904896</v>
      </c>
      <c r="Y39" s="331">
        <f t="shared" si="14"/>
        <v>2.163407904</v>
      </c>
      <c r="Z39" s="331">
        <f t="shared" si="9"/>
        <v>2.3688672000000004</v>
      </c>
      <c r="AA39" s="193">
        <v>2.6634048000000003</v>
      </c>
      <c r="AB39" s="193">
        <f t="shared" si="10"/>
        <v>0.29453759999999996</v>
      </c>
      <c r="AC39" s="379">
        <f t="shared" si="15"/>
        <v>0.4999968960000003</v>
      </c>
      <c r="AD39" s="379">
        <f t="shared" si="19"/>
        <v>0.47361431040000035</v>
      </c>
      <c r="AE39" s="193">
        <f t="shared" si="11"/>
        <v>3.1273764480000006</v>
      </c>
      <c r="AF39" s="193">
        <f t="shared" si="12"/>
        <v>2.7402768960000001</v>
      </c>
      <c r="AG39" s="193">
        <f t="shared" si="20"/>
        <v>2.4721355904000006</v>
      </c>
      <c r="AH39" s="193"/>
      <c r="AI39" s="180">
        <f t="shared" si="8"/>
        <v>73.457699999999988</v>
      </c>
      <c r="AK39" s="181">
        <v>30.365300000000001</v>
      </c>
      <c r="AL39" s="181">
        <v>39.634</v>
      </c>
      <c r="AM39" s="181">
        <v>75.740300000000005</v>
      </c>
      <c r="AN39" s="181">
        <v>88.329099999999997</v>
      </c>
      <c r="AO39" s="180">
        <v>79.475399999999993</v>
      </c>
      <c r="AP39" s="180">
        <v>91.372500000000002</v>
      </c>
      <c r="AQ39" s="181">
        <v>93.585899999999995</v>
      </c>
      <c r="AR39" s="181">
        <v>89.159099999999995</v>
      </c>
      <c r="AS39" s="180">
        <f t="shared" si="5"/>
        <v>3.2723107200000001</v>
      </c>
    </row>
    <row r="40" spans="1:45">
      <c r="A40" s="181">
        <v>2004</v>
      </c>
      <c r="B40" s="193">
        <v>25.4543</v>
      </c>
      <c r="C40" s="193">
        <v>5.1496000000000004</v>
      </c>
      <c r="D40" s="192">
        <f t="shared" si="0"/>
        <v>20.230766510962788</v>
      </c>
      <c r="E40" s="192">
        <f t="shared" si="1"/>
        <v>1.3467283200000004</v>
      </c>
      <c r="F40" s="180">
        <v>20.040600000000001</v>
      </c>
      <c r="G40" s="180">
        <v>3.2961</v>
      </c>
      <c r="H40" s="192">
        <f t="shared" si="2"/>
        <v>16.447112361905329</v>
      </c>
      <c r="I40" s="192">
        <f t="shared" si="6"/>
        <v>4.0854307199999997</v>
      </c>
      <c r="J40" s="193">
        <v>60.795099999999998</v>
      </c>
      <c r="K40" s="193">
        <v>3.0594999999999999</v>
      </c>
      <c r="L40" s="193">
        <f t="shared" si="3"/>
        <v>5.0324779464134446</v>
      </c>
      <c r="M40" s="193">
        <f t="shared" si="7"/>
        <v>176.77079127272722</v>
      </c>
      <c r="N40" s="270">
        <v>2004</v>
      </c>
      <c r="O40" s="270">
        <v>3763.2000000000003</v>
      </c>
      <c r="P40" s="270"/>
      <c r="Q40" s="272">
        <v>4.0854307199999997</v>
      </c>
      <c r="R40" s="194">
        <f t="shared" si="21"/>
        <v>3.9809226240000011</v>
      </c>
      <c r="S40" s="194">
        <f t="shared" si="16"/>
        <v>59.239920000000012</v>
      </c>
      <c r="T40" s="194">
        <f t="shared" si="17"/>
        <v>3.8869689600000004</v>
      </c>
      <c r="U40" s="194">
        <f t="shared" si="18"/>
        <v>4.123636608</v>
      </c>
      <c r="V40" s="194">
        <v>4.0854307199999997</v>
      </c>
      <c r="W40" s="338">
        <f t="shared" si="4"/>
        <v>1.3467283200000004</v>
      </c>
      <c r="X40" s="331">
        <f t="shared" si="13"/>
        <v>2.3699434752000004</v>
      </c>
      <c r="Y40" s="331">
        <f t="shared" si="14"/>
        <v>2.5756718400000005</v>
      </c>
      <c r="Z40" s="331">
        <f t="shared" si="9"/>
        <v>2.7835557120000001</v>
      </c>
      <c r="AA40" s="193">
        <v>1.3467283200000004</v>
      </c>
      <c r="AB40" s="193">
        <f t="shared" si="10"/>
        <v>1.4368273919999996</v>
      </c>
      <c r="AC40" s="379">
        <f t="shared" si="15"/>
        <v>1.2289435200000001</v>
      </c>
      <c r="AD40" s="379">
        <f t="shared" si="19"/>
        <v>1.0232151551999999</v>
      </c>
      <c r="AE40" s="193">
        <f t="shared" si="11"/>
        <v>3.8205888000000243E-2</v>
      </c>
      <c r="AF40" s="193">
        <f t="shared" si="12"/>
        <v>0.19846175999999938</v>
      </c>
      <c r="AG40" s="193">
        <f t="shared" si="20"/>
        <v>0.10450809599999866</v>
      </c>
      <c r="AH40" s="193"/>
      <c r="AI40" s="180">
        <f t="shared" si="8"/>
        <v>50.360949999999995</v>
      </c>
      <c r="AK40" s="181">
        <v>25.4543</v>
      </c>
      <c r="AL40" s="181">
        <v>20.040600000000001</v>
      </c>
      <c r="AM40" s="181">
        <v>53.767499999999998</v>
      </c>
      <c r="AN40" s="181">
        <v>60.795099999999998</v>
      </c>
      <c r="AO40" s="180">
        <v>60.836599999999997</v>
      </c>
      <c r="AP40" s="180">
        <v>57.502699999999997</v>
      </c>
      <c r="AQ40" s="181">
        <v>63.672600000000003</v>
      </c>
      <c r="AR40" s="181">
        <v>60.818199999999997</v>
      </c>
      <c r="AS40" s="180">
        <f t="shared" si="5"/>
        <v>2.7387023999999998</v>
      </c>
    </row>
    <row r="41" spans="1:45">
      <c r="A41" s="181">
        <v>2005</v>
      </c>
      <c r="B41" s="193">
        <v>23.195599999999999</v>
      </c>
      <c r="C41" s="193">
        <v>3.2605</v>
      </c>
      <c r="D41" s="192">
        <f t="shared" si="0"/>
        <v>14.056545206849574</v>
      </c>
      <c r="E41" s="192">
        <f t="shared" si="1"/>
        <v>1.6072089599999999</v>
      </c>
      <c r="F41" s="180">
        <v>23.916799999999999</v>
      </c>
      <c r="G41" s="180">
        <v>1.6295999999999999</v>
      </c>
      <c r="H41" s="192">
        <f t="shared" si="2"/>
        <v>6.8136205512443135</v>
      </c>
      <c r="I41" s="192">
        <f t="shared" si="6"/>
        <v>2.8747824</v>
      </c>
      <c r="J41" s="193">
        <v>42.779499999999999</v>
      </c>
      <c r="K41" s="193">
        <v>8.8419000000000008</v>
      </c>
      <c r="L41" s="193">
        <f t="shared" si="3"/>
        <v>20.668544513142979</v>
      </c>
      <c r="M41" s="193">
        <f t="shared" si="7"/>
        <v>81.816103854545446</v>
      </c>
      <c r="N41" s="270">
        <v>2005</v>
      </c>
      <c r="O41" s="270">
        <v>2607.0887068800002</v>
      </c>
      <c r="P41" s="270"/>
      <c r="Q41" s="272">
        <v>2.8747824</v>
      </c>
      <c r="R41" s="194">
        <f t="shared" si="21"/>
        <v>4.0900785408000004</v>
      </c>
      <c r="S41" s="194">
        <f t="shared" si="16"/>
        <v>60.864264000000006</v>
      </c>
      <c r="T41" s="194">
        <f t="shared" si="17"/>
        <v>4.3183566719999993</v>
      </c>
      <c r="U41" s="194">
        <f t="shared" si="18"/>
        <v>5.1889098240000004</v>
      </c>
      <c r="V41" s="194">
        <v>2.8747824</v>
      </c>
      <c r="W41" s="338">
        <f t="shared" si="4"/>
        <v>1.6072089599999999</v>
      </c>
      <c r="X41" s="331">
        <f t="shared" si="13"/>
        <v>2.3837522688000004</v>
      </c>
      <c r="Y41" s="331">
        <f t="shared" si="14"/>
        <v>2.4916852800000004</v>
      </c>
      <c r="Z41" s="331">
        <f t="shared" si="9"/>
        <v>2.5824503040000004</v>
      </c>
      <c r="AA41" s="193">
        <v>1.6072089599999999</v>
      </c>
      <c r="AB41" s="193">
        <f t="shared" si="10"/>
        <v>0.97524134400000051</v>
      </c>
      <c r="AC41" s="379">
        <f t="shared" si="15"/>
        <v>0.88447632000000054</v>
      </c>
      <c r="AD41" s="379">
        <f t="shared" si="19"/>
        <v>0.77654330880000044</v>
      </c>
      <c r="AE41" s="193">
        <f t="shared" si="11"/>
        <v>2.3141274240000005</v>
      </c>
      <c r="AF41" s="193">
        <f t="shared" si="12"/>
        <v>1.4435742719999993</v>
      </c>
      <c r="AG41" s="193">
        <f t="shared" si="20"/>
        <v>1.2152961408000005</v>
      </c>
      <c r="AH41" s="193"/>
      <c r="AI41" s="180">
        <f t="shared" si="8"/>
        <v>36.312837499999993</v>
      </c>
      <c r="AK41" s="181">
        <v>23.195599999999999</v>
      </c>
      <c r="AL41" s="181">
        <v>23.916799999999999</v>
      </c>
      <c r="AM41" s="181">
        <v>38.118400000000001</v>
      </c>
      <c r="AN41" s="181">
        <v>42.779499999999999</v>
      </c>
      <c r="AO41" s="180">
        <v>44.892800000000001</v>
      </c>
      <c r="AP41" s="180">
        <v>38.839199999999998</v>
      </c>
      <c r="AQ41" s="181">
        <v>40.197400000000002</v>
      </c>
      <c r="AR41" s="181">
        <v>38.563000000000002</v>
      </c>
      <c r="AS41" s="180">
        <f t="shared" si="5"/>
        <v>1.2675734400000001</v>
      </c>
    </row>
    <row r="42" spans="1:45">
      <c r="A42" s="181">
        <v>2006</v>
      </c>
      <c r="B42" s="193">
        <v>41.513500000000001</v>
      </c>
      <c r="C42" s="193">
        <v>4.5956999999999999</v>
      </c>
      <c r="D42" s="192">
        <f t="shared" si="0"/>
        <v>11.070374697387596</v>
      </c>
      <c r="E42" s="192">
        <f t="shared" si="1"/>
        <v>2.3159472000000005</v>
      </c>
      <c r="F42" s="180">
        <v>34.463500000000003</v>
      </c>
      <c r="G42" s="180">
        <v>2.2654000000000001</v>
      </c>
      <c r="H42" s="192">
        <f t="shared" si="2"/>
        <v>6.5733312054782598</v>
      </c>
      <c r="I42" s="192">
        <f t="shared" si="6"/>
        <v>2.7360345600000002</v>
      </c>
      <c r="J42" s="193">
        <v>40.714799999999997</v>
      </c>
      <c r="K42" s="193">
        <v>1.8589</v>
      </c>
      <c r="L42" s="193">
        <f t="shared" si="3"/>
        <v>4.5656616267303294</v>
      </c>
      <c r="M42" s="193">
        <f t="shared" si="7"/>
        <v>27.114729599999972</v>
      </c>
      <c r="N42" s="270">
        <v>2006</v>
      </c>
      <c r="O42" s="270">
        <v>2708.1600000000003</v>
      </c>
      <c r="P42" s="270"/>
      <c r="Q42" s="272">
        <v>2.7360345600000002</v>
      </c>
      <c r="R42" s="194">
        <f t="shared" si="21"/>
        <v>4.1446331135999994</v>
      </c>
      <c r="S42" s="194">
        <f t="shared" si="16"/>
        <v>61.676087999999979</v>
      </c>
      <c r="T42" s="194">
        <f t="shared" si="17"/>
        <v>4.7541170880000001</v>
      </c>
      <c r="U42" s="194">
        <f t="shared" si="18"/>
        <v>5.1583714560000002</v>
      </c>
      <c r="V42" s="194">
        <v>2.7360345600000002</v>
      </c>
      <c r="W42" s="338">
        <f t="shared" si="4"/>
        <v>2.3159472000000005</v>
      </c>
      <c r="X42" s="331">
        <f t="shared" si="13"/>
        <v>2.3790783744000001</v>
      </c>
      <c r="Y42" s="331">
        <f t="shared" si="14"/>
        <v>2.4190004159999998</v>
      </c>
      <c r="Z42" s="331">
        <f t="shared" si="9"/>
        <v>2.2469368319999998</v>
      </c>
      <c r="AA42" s="193">
        <v>2.3159472000000005</v>
      </c>
      <c r="AB42" s="193">
        <f t="shared" si="10"/>
        <v>6.901036800000071E-2</v>
      </c>
      <c r="AC42" s="379">
        <f t="shared" si="15"/>
        <v>0.10305321599999928</v>
      </c>
      <c r="AD42" s="379">
        <f t="shared" si="19"/>
        <v>6.3131174399999601E-2</v>
      </c>
      <c r="AE42" s="193">
        <f t="shared" si="11"/>
        <v>2.422336896</v>
      </c>
      <c r="AF42" s="193">
        <f t="shared" si="12"/>
        <v>2.0180825279999999</v>
      </c>
      <c r="AG42" s="193">
        <f t="shared" si="20"/>
        <v>1.4085985535999992</v>
      </c>
      <c r="AH42" s="193"/>
      <c r="AI42" s="180">
        <f t="shared" si="8"/>
        <v>40.552462499999997</v>
      </c>
      <c r="AK42" s="181">
        <v>41.513500000000001</v>
      </c>
      <c r="AL42" s="181">
        <v>34.463500000000003</v>
      </c>
      <c r="AM42" s="181">
        <v>33.829000000000001</v>
      </c>
      <c r="AN42" s="181">
        <v>40.714799999999997</v>
      </c>
      <c r="AO42" s="180">
        <v>53.106499999999997</v>
      </c>
      <c r="AP42" s="180">
        <v>36.683799999999998</v>
      </c>
      <c r="AQ42" s="181">
        <v>40.484299999999998</v>
      </c>
      <c r="AR42" s="181">
        <v>43.624299999999998</v>
      </c>
      <c r="AS42" s="180">
        <f t="shared" si="5"/>
        <v>0.42008735999999963</v>
      </c>
    </row>
    <row r="43" spans="1:45">
      <c r="A43" s="181">
        <v>2007</v>
      </c>
      <c r="B43" s="193">
        <v>36.642499999999998</v>
      </c>
      <c r="C43" s="193">
        <v>6.2176999999999998</v>
      </c>
      <c r="D43" s="192">
        <f t="shared" si="0"/>
        <v>16.968547451729549</v>
      </c>
      <c r="E43" s="192">
        <f t="shared" si="1"/>
        <v>2.6026560000000001</v>
      </c>
      <c r="F43" s="180">
        <v>38.729999999999997</v>
      </c>
      <c r="G43" s="180">
        <v>6.9480000000000004</v>
      </c>
      <c r="H43" s="192">
        <f t="shared" si="2"/>
        <v>17.939581719597214</v>
      </c>
      <c r="I43" s="192">
        <f t="shared" si="6"/>
        <v>3.3808320000000007</v>
      </c>
      <c r="J43" s="193">
        <v>50.31</v>
      </c>
      <c r="K43" s="193"/>
      <c r="L43" s="193"/>
      <c r="M43" s="193">
        <f t="shared" si="7"/>
        <v>50.227723636363677</v>
      </c>
      <c r="N43" s="270">
        <v>2007</v>
      </c>
      <c r="O43" s="270">
        <v>2842.5600000000004</v>
      </c>
      <c r="P43" s="270"/>
      <c r="Q43" s="272">
        <v>3.3808320000000007</v>
      </c>
      <c r="R43" s="194">
        <f t="shared" si="21"/>
        <v>4.4599419647999996</v>
      </c>
      <c r="S43" s="194">
        <f t="shared" si="16"/>
        <v>66.368183999999985</v>
      </c>
      <c r="T43" s="194">
        <f t="shared" si="17"/>
        <v>4.68958896</v>
      </c>
      <c r="U43" s="194">
        <f t="shared" si="18"/>
        <v>3.8784990719999994</v>
      </c>
      <c r="V43" s="194">
        <v>3.3808320000000007</v>
      </c>
      <c r="W43" s="338">
        <f t="shared" si="4"/>
        <v>2.6026560000000001</v>
      </c>
      <c r="X43" s="331">
        <f t="shared" si="13"/>
        <v>2.4910276607999999</v>
      </c>
      <c r="Y43" s="331">
        <f t="shared" si="14"/>
        <v>2.3799867840000002</v>
      </c>
      <c r="Z43" s="331">
        <f t="shared" si="9"/>
        <v>2.107953792</v>
      </c>
      <c r="AA43" s="193">
        <v>2.6026560000000001</v>
      </c>
      <c r="AB43" s="193">
        <f t="shared" si="10"/>
        <v>0.49470220800000009</v>
      </c>
      <c r="AC43" s="379">
        <f t="shared" si="15"/>
        <v>0.22266921599999989</v>
      </c>
      <c r="AD43" s="379">
        <f t="shared" si="19"/>
        <v>0.11162833920000015</v>
      </c>
      <c r="AE43" s="193">
        <f t="shared" si="11"/>
        <v>0.49766707199999871</v>
      </c>
      <c r="AF43" s="193">
        <f t="shared" si="12"/>
        <v>1.3087569599999993</v>
      </c>
      <c r="AG43" s="193">
        <f t="shared" si="20"/>
        <v>1.0791099647999989</v>
      </c>
      <c r="AH43" s="193"/>
      <c r="AI43" s="180">
        <f t="shared" si="8"/>
        <v>43.056249999999999</v>
      </c>
      <c r="AK43" s="181">
        <v>36.642499999999998</v>
      </c>
      <c r="AL43" s="181">
        <v>38.729999999999997</v>
      </c>
      <c r="AM43" s="181">
        <v>46.542499999999997</v>
      </c>
      <c r="AN43" s="181">
        <v>50.31</v>
      </c>
      <c r="AO43" s="180"/>
      <c r="AP43" s="180"/>
      <c r="AS43" s="180">
        <f t="shared" si="5"/>
        <v>0.77817600000000042</v>
      </c>
    </row>
    <row r="44" spans="1:45">
      <c r="A44" s="181">
        <v>2008</v>
      </c>
      <c r="B44" s="193">
        <v>38.476700000000001</v>
      </c>
      <c r="C44" s="193">
        <v>2.3651</v>
      </c>
      <c r="D44" s="192">
        <f t="shared" si="0"/>
        <v>6.1468369168873629</v>
      </c>
      <c r="E44" s="192">
        <f t="shared" si="1"/>
        <v>2.8413907200000001</v>
      </c>
      <c r="F44" s="180">
        <v>42.282600000000002</v>
      </c>
      <c r="G44" s="180">
        <v>7.8871000000000002</v>
      </c>
      <c r="H44" s="192">
        <f t="shared" si="2"/>
        <v>18.653299465974182</v>
      </c>
      <c r="I44" s="192">
        <f t="shared" si="6"/>
        <v>5.9354198400000007</v>
      </c>
      <c r="J44" s="193">
        <v>88.324700000000007</v>
      </c>
      <c r="K44" s="193">
        <v>1.7605</v>
      </c>
      <c r="L44" s="193">
        <f t="shared" ref="L44:L52" si="22">(K44/J44)*100</f>
        <v>1.9932136763555379</v>
      </c>
      <c r="M44" s="193">
        <f t="shared" si="7"/>
        <v>199.7055159272727</v>
      </c>
      <c r="N44" s="270">
        <v>2008</v>
      </c>
      <c r="O44" s="270">
        <v>5833.6320000000005</v>
      </c>
      <c r="P44" s="270"/>
      <c r="Q44" s="272">
        <v>5.9354198400000007</v>
      </c>
      <c r="R44" s="194">
        <f t="shared" si="21"/>
        <v>4.5630708480000006</v>
      </c>
      <c r="S44" s="194">
        <f t="shared" si="16"/>
        <v>67.902839999999998</v>
      </c>
      <c r="T44" s="194">
        <f t="shared" si="17"/>
        <v>3.9231239040000001</v>
      </c>
      <c r="U44" s="194">
        <f t="shared" si="18"/>
        <v>3.5966595840000002</v>
      </c>
      <c r="V44" s="194">
        <v>5.9354198400000007</v>
      </c>
      <c r="W44" s="338">
        <f t="shared" si="4"/>
        <v>2.8413907200000001</v>
      </c>
      <c r="X44" s="331">
        <f t="shared" si="13"/>
        <v>2.5286268672000003</v>
      </c>
      <c r="Y44" s="331">
        <f t="shared" si="14"/>
        <v>2.3617621440000005</v>
      </c>
      <c r="Z44" s="331">
        <f t="shared" si="9"/>
        <v>2.6103248640000003</v>
      </c>
      <c r="AA44" s="193">
        <v>2.8413907200000001</v>
      </c>
      <c r="AB44" s="193">
        <f t="shared" si="10"/>
        <v>0.23106585599999985</v>
      </c>
      <c r="AC44" s="379">
        <f t="shared" si="15"/>
        <v>0.47962857599999964</v>
      </c>
      <c r="AD44" s="379">
        <f t="shared" si="19"/>
        <v>0.31276385279999985</v>
      </c>
      <c r="AE44" s="193">
        <f t="shared" si="11"/>
        <v>2.3387602560000005</v>
      </c>
      <c r="AF44" s="193">
        <f t="shared" si="12"/>
        <v>2.0122959360000006</v>
      </c>
      <c r="AG44" s="193">
        <f t="shared" si="20"/>
        <v>1.372348992</v>
      </c>
      <c r="AH44" s="193"/>
      <c r="AI44" s="180">
        <f t="shared" si="8"/>
        <v>72.396050000000002</v>
      </c>
      <c r="AK44" s="181">
        <v>38.476700000000001</v>
      </c>
      <c r="AL44" s="181">
        <v>42.282600000000002</v>
      </c>
      <c r="AM44" s="181">
        <v>81.781800000000004</v>
      </c>
      <c r="AN44" s="181">
        <v>88.324700000000007</v>
      </c>
      <c r="AO44" s="180">
        <v>76.689099999999996</v>
      </c>
      <c r="AP44" s="180">
        <v>84.468299999999999</v>
      </c>
      <c r="AQ44" s="181">
        <v>84.163200000000003</v>
      </c>
      <c r="AR44" s="181">
        <v>82.981999999999999</v>
      </c>
      <c r="AS44" s="180">
        <f t="shared" si="5"/>
        <v>3.0940291200000005</v>
      </c>
    </row>
    <row r="45" spans="1:45">
      <c r="A45" s="181">
        <v>2009</v>
      </c>
      <c r="B45" s="193">
        <v>23.475000000000001</v>
      </c>
      <c r="C45" s="193">
        <v>2.1659000000000002</v>
      </c>
      <c r="D45" s="192">
        <f t="shared" si="0"/>
        <v>9.2264110756123543</v>
      </c>
      <c r="E45" s="192">
        <f t="shared" si="1"/>
        <v>1.5550080000000002</v>
      </c>
      <c r="F45" s="180">
        <v>23.14</v>
      </c>
      <c r="G45" s="180">
        <v>2.4523999999999999</v>
      </c>
      <c r="H45" s="192">
        <f t="shared" si="2"/>
        <v>10.598098530682799</v>
      </c>
      <c r="I45" s="192">
        <f t="shared" si="6"/>
        <v>4.9079519999999999</v>
      </c>
      <c r="J45" s="193">
        <v>73.034999999999997</v>
      </c>
      <c r="K45" s="193">
        <v>8.0040999999999993</v>
      </c>
      <c r="L45" s="193">
        <f t="shared" si="22"/>
        <v>10.959266105291983</v>
      </c>
      <c r="M45" s="193">
        <f t="shared" si="7"/>
        <v>216.41729454545452</v>
      </c>
      <c r="N45" s="270">
        <v>2009</v>
      </c>
      <c r="O45" s="270">
        <v>3848.7120000000009</v>
      </c>
      <c r="P45" s="270"/>
      <c r="Q45" s="272">
        <v>4.9079519999999999</v>
      </c>
      <c r="R45" s="194">
        <f t="shared" si="21"/>
        <v>4.5629998848</v>
      </c>
      <c r="S45" s="194">
        <f t="shared" si="16"/>
        <v>67.901783999999992</v>
      </c>
      <c r="T45" s="194">
        <f t="shared" si="17"/>
        <v>4.4781206400000002</v>
      </c>
      <c r="U45" s="194">
        <f t="shared" si="18"/>
        <v>4.8209145600000003</v>
      </c>
      <c r="V45" s="194">
        <v>4.9079519999999999</v>
      </c>
      <c r="W45" s="338">
        <f t="shared" si="4"/>
        <v>1.5550080000000002</v>
      </c>
      <c r="X45" s="331">
        <f t="shared" si="13"/>
        <v>2.5713434880000006</v>
      </c>
      <c r="Y45" s="331">
        <f t="shared" si="14"/>
        <v>2.8101608640000002</v>
      </c>
      <c r="Z45" s="331">
        <f t="shared" si="9"/>
        <v>3.1039975680000005</v>
      </c>
      <c r="AA45" s="193">
        <v>1.5550080000000002</v>
      </c>
      <c r="AB45" s="193">
        <f t="shared" si="10"/>
        <v>1.5489895680000003</v>
      </c>
      <c r="AC45" s="379">
        <f t="shared" si="15"/>
        <v>1.255152864</v>
      </c>
      <c r="AD45" s="379">
        <f t="shared" si="19"/>
        <v>1.0163354880000004</v>
      </c>
      <c r="AE45" s="193">
        <f t="shared" si="11"/>
        <v>8.7037439999999577E-2</v>
      </c>
      <c r="AF45" s="193">
        <f t="shared" si="12"/>
        <v>0.42983135999999966</v>
      </c>
      <c r="AG45" s="193">
        <f t="shared" si="20"/>
        <v>0.34495211519999991</v>
      </c>
      <c r="AH45" s="193"/>
      <c r="AI45" s="180">
        <f t="shared" si="8"/>
        <v>44.367499999999993</v>
      </c>
      <c r="AK45" s="181">
        <v>23.475000000000001</v>
      </c>
      <c r="AL45" s="181">
        <v>23.14</v>
      </c>
      <c r="AM45" s="181">
        <v>43.51</v>
      </c>
      <c r="AN45" s="181">
        <v>73.034999999999997</v>
      </c>
      <c r="AO45" s="180">
        <v>44.082500000000003</v>
      </c>
      <c r="AP45" s="180">
        <v>51.094999999999999</v>
      </c>
      <c r="AQ45" s="181">
        <v>52.337499999999999</v>
      </c>
      <c r="AR45" s="181">
        <v>44.265000000000001</v>
      </c>
      <c r="AS45" s="180">
        <f t="shared" si="5"/>
        <v>3.3529439999999999</v>
      </c>
    </row>
    <row r="46" spans="1:45">
      <c r="A46" s="181">
        <v>2010</v>
      </c>
      <c r="B46" s="193">
        <v>13.6972</v>
      </c>
      <c r="C46" s="193">
        <v>3.6059000000000001</v>
      </c>
      <c r="D46" s="192">
        <f t="shared" si="0"/>
        <v>26.325818415442569</v>
      </c>
      <c r="E46" s="192">
        <f t="shared" si="1"/>
        <v>0.87497760000000002</v>
      </c>
      <c r="F46" s="180">
        <v>13.0205</v>
      </c>
      <c r="G46" s="180">
        <v>2.6366000000000001</v>
      </c>
      <c r="H46" s="192">
        <f t="shared" si="2"/>
        <v>20.249606389923581</v>
      </c>
      <c r="I46" s="192">
        <f t="shared" si="6"/>
        <v>2.1051744000000001</v>
      </c>
      <c r="J46" s="193">
        <v>31.327000000000002</v>
      </c>
      <c r="K46" s="193">
        <v>1.4790000000000001</v>
      </c>
      <c r="L46" s="193">
        <f t="shared" si="22"/>
        <v>4.7211670444025922</v>
      </c>
      <c r="M46" s="193">
        <f t="shared" si="7"/>
        <v>79.403611636363649</v>
      </c>
      <c r="N46" s="270">
        <v>2010</v>
      </c>
      <c r="O46" s="270">
        <v>1917.2160000000003</v>
      </c>
      <c r="P46" s="270"/>
      <c r="Q46" s="272">
        <v>2.1051744000000001</v>
      </c>
      <c r="R46" s="194">
        <f t="shared" si="21"/>
        <v>4.7604049920000007</v>
      </c>
      <c r="S46" s="194">
        <f t="shared" si="16"/>
        <v>70.839359999999999</v>
      </c>
      <c r="T46" s="194">
        <f t="shared" si="17"/>
        <v>5.0880715200000006</v>
      </c>
      <c r="U46" s="194">
        <f t="shared" si="18"/>
        <v>5.689681536000001</v>
      </c>
      <c r="V46" s="194">
        <v>2.1051744000000001</v>
      </c>
      <c r="W46" s="338">
        <f t="shared" si="4"/>
        <v>0.87497760000000002</v>
      </c>
      <c r="X46" s="331">
        <f t="shared" si="13"/>
        <v>2.6213306111999999</v>
      </c>
      <c r="Y46" s="331">
        <f t="shared" si="14"/>
        <v>2.7945005760000003</v>
      </c>
      <c r="Z46" s="331">
        <f t="shared" si="9"/>
        <v>2.7996218879999999</v>
      </c>
      <c r="AA46" s="193">
        <v>0.87497760000000002</v>
      </c>
      <c r="AB46" s="193">
        <f t="shared" si="10"/>
        <v>1.9246442879999999</v>
      </c>
      <c r="AC46" s="379">
        <f t="shared" si="15"/>
        <v>1.9195229760000003</v>
      </c>
      <c r="AD46" s="379">
        <f t="shared" si="19"/>
        <v>1.7463530111999999</v>
      </c>
      <c r="AE46" s="193">
        <f t="shared" si="11"/>
        <v>3.5845071360000009</v>
      </c>
      <c r="AF46" s="193">
        <f t="shared" si="12"/>
        <v>2.9828971200000005</v>
      </c>
      <c r="AG46" s="193">
        <f t="shared" si="20"/>
        <v>2.6552305920000006</v>
      </c>
      <c r="AH46" s="193"/>
      <c r="AI46" s="180">
        <f t="shared" si="8"/>
        <v>22.329787499999998</v>
      </c>
      <c r="AK46" s="181">
        <v>13.6972</v>
      </c>
      <c r="AL46" s="181">
        <v>13.0205</v>
      </c>
      <c r="AM46" s="181">
        <v>23.463000000000001</v>
      </c>
      <c r="AN46" s="181">
        <v>31.327000000000002</v>
      </c>
      <c r="AO46" s="180">
        <v>24.700099999999999</v>
      </c>
      <c r="AP46" s="180">
        <v>24.4406</v>
      </c>
      <c r="AQ46" s="181">
        <v>24.817799999999998</v>
      </c>
      <c r="AR46" s="181">
        <v>23.1721</v>
      </c>
      <c r="AS46" s="180">
        <f t="shared" si="5"/>
        <v>1.2301967999999999</v>
      </c>
    </row>
    <row r="47" spans="1:45">
      <c r="A47" s="181">
        <v>2011</v>
      </c>
      <c r="B47" s="193">
        <v>29.272500000000001</v>
      </c>
      <c r="C47" s="193">
        <v>3.1888999999999998</v>
      </c>
      <c r="D47" s="192">
        <f t="shared" si="0"/>
        <v>10.893842343496454</v>
      </c>
      <c r="E47" s="192">
        <f t="shared" si="1"/>
        <v>1.8490080000000002</v>
      </c>
      <c r="F47" s="180">
        <v>27.515000000000001</v>
      </c>
      <c r="G47" s="180">
        <v>3.4024000000000001</v>
      </c>
      <c r="H47" s="192">
        <f t="shared" si="2"/>
        <v>12.365618753407233</v>
      </c>
      <c r="I47" s="192">
        <f t="shared" si="6"/>
        <v>3.0033360000000009</v>
      </c>
      <c r="J47" s="193">
        <v>44.692500000000003</v>
      </c>
      <c r="K47" s="193">
        <v>8.5356000000000005</v>
      </c>
      <c r="L47" s="193">
        <f t="shared" si="22"/>
        <v>19.098506460815575</v>
      </c>
      <c r="M47" s="193">
        <f t="shared" si="7"/>
        <v>74.506625454545471</v>
      </c>
      <c r="N47" s="270">
        <v>2011</v>
      </c>
      <c r="O47" s="270">
        <v>2717.5679999999998</v>
      </c>
      <c r="P47" s="270"/>
      <c r="Q47" s="272">
        <v>3.0033360000000009</v>
      </c>
      <c r="R47" s="194">
        <f t="shared" si="21"/>
        <v>4.5756990719999999</v>
      </c>
      <c r="S47" s="194">
        <f t="shared" si="16"/>
        <v>68.090760000000003</v>
      </c>
      <c r="T47" s="194">
        <f t="shared" si="17"/>
        <v>4.8988134719999996</v>
      </c>
      <c r="U47" s="194">
        <f t="shared" si="18"/>
        <v>5.1794184959999994</v>
      </c>
      <c r="V47" s="194">
        <v>3.0033360000000009</v>
      </c>
      <c r="W47" s="338">
        <f t="shared" si="4"/>
        <v>1.8490080000000002</v>
      </c>
      <c r="X47" s="331">
        <f t="shared" si="13"/>
        <v>2.4455950848000003</v>
      </c>
      <c r="Y47" s="331">
        <f t="shared" si="14"/>
        <v>2.3622096959999999</v>
      </c>
      <c r="Z47" s="331">
        <f t="shared" si="9"/>
        <v>2.1085505280000003</v>
      </c>
      <c r="AA47" s="193">
        <v>1.8490080000000002</v>
      </c>
      <c r="AB47" s="193">
        <f t="shared" si="10"/>
        <v>0.25954252800000011</v>
      </c>
      <c r="AC47" s="379">
        <f t="shared" si="15"/>
        <v>0.51320169599999965</v>
      </c>
      <c r="AD47" s="379">
        <f t="shared" si="19"/>
        <v>0.59658708480000011</v>
      </c>
      <c r="AE47" s="193">
        <f t="shared" si="11"/>
        <v>2.1760824959999985</v>
      </c>
      <c r="AF47" s="193">
        <f t="shared" si="12"/>
        <v>1.8954774719999987</v>
      </c>
      <c r="AG47" s="193">
        <f t="shared" si="20"/>
        <v>1.572363071999999</v>
      </c>
      <c r="AH47" s="193"/>
      <c r="AI47" s="180">
        <f t="shared" si="8"/>
        <v>38.307812499999997</v>
      </c>
      <c r="AK47" s="181">
        <v>29.272500000000001</v>
      </c>
      <c r="AL47" s="181">
        <v>27.515000000000001</v>
      </c>
      <c r="AM47" s="181">
        <v>35.262500000000003</v>
      </c>
      <c r="AN47" s="181">
        <v>44.692500000000003</v>
      </c>
      <c r="AO47" s="180">
        <v>45.12</v>
      </c>
      <c r="AP47" s="180">
        <v>39.8825</v>
      </c>
      <c r="AQ47" s="181">
        <v>40.122500000000002</v>
      </c>
      <c r="AR47" s="181">
        <v>44.594999999999999</v>
      </c>
      <c r="AS47" s="180">
        <f t="shared" si="5"/>
        <v>1.1543280000000002</v>
      </c>
    </row>
    <row r="48" spans="1:45">
      <c r="A48" s="181">
        <v>2012</v>
      </c>
      <c r="B48" s="193">
        <v>25.815000000000001</v>
      </c>
      <c r="C48" s="193">
        <v>2.9203000000000001</v>
      </c>
      <c r="D48" s="192">
        <f t="shared" si="0"/>
        <v>11.312415262444315</v>
      </c>
      <c r="E48" s="192">
        <f t="shared" si="1"/>
        <v>1.8194400000000004</v>
      </c>
      <c r="F48" s="180">
        <v>27.074999999999999</v>
      </c>
      <c r="G48" s="180">
        <v>6.0804</v>
      </c>
      <c r="H48" s="192">
        <f t="shared" si="2"/>
        <v>22.457617728531858</v>
      </c>
      <c r="I48" s="192">
        <f t="shared" si="6"/>
        <v>4.1143200000000002</v>
      </c>
      <c r="J48" s="193">
        <v>61.225000000000001</v>
      </c>
      <c r="K48" s="193">
        <v>3.1434000000000002</v>
      </c>
      <c r="L48" s="193">
        <f t="shared" si="22"/>
        <v>5.1341772151898741</v>
      </c>
      <c r="M48" s="193">
        <f t="shared" si="7"/>
        <v>148.12407272727273</v>
      </c>
      <c r="N48" s="270">
        <v>2012</v>
      </c>
      <c r="O48" s="270">
        <v>4075.6800000000003</v>
      </c>
      <c r="P48" s="270"/>
      <c r="Q48" s="272">
        <v>4.1143200000000002</v>
      </c>
      <c r="R48" s="194">
        <f>(AVERAGE((Q43:Q47)))*1.2</f>
        <v>4.6398514176000001</v>
      </c>
      <c r="S48" s="194">
        <f t="shared" si="16"/>
        <v>69.045407999999995</v>
      </c>
      <c r="T48" s="194">
        <f t="shared" si="17"/>
        <v>4.7855646719999996</v>
      </c>
      <c r="U48" s="194">
        <f t="shared" si="18"/>
        <v>4.0065849600000005</v>
      </c>
      <c r="V48" s="194">
        <v>4.1143200000000002</v>
      </c>
      <c r="W48" s="338">
        <f t="shared" si="4"/>
        <v>1.8194400000000004</v>
      </c>
      <c r="X48" s="331">
        <f t="shared" si="13"/>
        <v>2.3335296768</v>
      </c>
      <c r="Y48" s="331">
        <f t="shared" si="14"/>
        <v>2.1361152960000003</v>
      </c>
      <c r="Z48" s="331">
        <f t="shared" si="9"/>
        <v>1.71159744</v>
      </c>
      <c r="AA48" s="193">
        <v>1.8194400000000004</v>
      </c>
      <c r="AB48" s="193">
        <f t="shared" si="10"/>
        <v>0.10784256000000036</v>
      </c>
      <c r="AC48" s="379">
        <f t="shared" si="15"/>
        <v>0.31667529599999988</v>
      </c>
      <c r="AD48" s="379">
        <f t="shared" si="19"/>
        <v>0.51408967679999962</v>
      </c>
      <c r="AE48" s="193">
        <f t="shared" si="11"/>
        <v>0.10773503999999967</v>
      </c>
      <c r="AF48" s="193">
        <f t="shared" si="12"/>
        <v>0.67124467199999938</v>
      </c>
      <c r="AG48" s="193">
        <f t="shared" si="20"/>
        <v>0.52553141759999988</v>
      </c>
      <c r="AH48" s="193"/>
      <c r="AI48" s="180">
        <f t="shared" si="8"/>
        <v>49.519374999999997</v>
      </c>
      <c r="AK48" s="181">
        <v>25.815000000000001</v>
      </c>
      <c r="AL48" s="181">
        <v>27.074999999999999</v>
      </c>
      <c r="AM48" s="181">
        <v>55.384999999999998</v>
      </c>
      <c r="AN48" s="181">
        <v>61.225000000000001</v>
      </c>
      <c r="AO48" s="180">
        <v>52.637500000000003</v>
      </c>
      <c r="AP48" s="180">
        <v>55.13</v>
      </c>
      <c r="AQ48" s="181">
        <v>61.352499999999999</v>
      </c>
      <c r="AR48" s="181">
        <v>57.534999999999997</v>
      </c>
      <c r="AS48" s="180">
        <f t="shared" si="5"/>
        <v>2.2948800000000005</v>
      </c>
    </row>
    <row r="49" spans="1:45">
      <c r="A49" s="181">
        <v>2013</v>
      </c>
      <c r="B49" s="193">
        <v>24.141100000000002</v>
      </c>
      <c r="C49" s="193">
        <v>3.3068</v>
      </c>
      <c r="D49" s="192">
        <f t="shared" si="0"/>
        <v>13.69780167432304</v>
      </c>
      <c r="E49" s="192">
        <f t="shared" si="1"/>
        <v>1.5462854400000003</v>
      </c>
      <c r="F49" s="180">
        <v>23.010200000000001</v>
      </c>
      <c r="G49" s="180">
        <v>5.6261999999999999</v>
      </c>
      <c r="H49" s="192">
        <f t="shared" si="2"/>
        <v>24.450895689737592</v>
      </c>
      <c r="I49" s="192">
        <f t="shared" si="6"/>
        <v>2.6802988799999996</v>
      </c>
      <c r="J49" s="193">
        <v>39.885399999999997</v>
      </c>
      <c r="K49" s="193">
        <v>0.37709999999999999</v>
      </c>
      <c r="L49" s="193">
        <f t="shared" si="22"/>
        <v>0.94545873928806035</v>
      </c>
      <c r="M49" s="193">
        <f t="shared" si="7"/>
        <v>73.195412945454493</v>
      </c>
      <c r="N49" s="270">
        <v>2013</v>
      </c>
      <c r="O49" s="270">
        <v>2560.3200000000002</v>
      </c>
      <c r="P49" s="270"/>
      <c r="Q49" s="272">
        <v>2.6802988799999996</v>
      </c>
      <c r="R49" s="194">
        <f t="shared" si="21"/>
        <v>4.8158885375999994</v>
      </c>
      <c r="S49" s="194">
        <f t="shared" si="16"/>
        <v>71.665007999999972</v>
      </c>
      <c r="T49" s="194">
        <f t="shared" si="17"/>
        <v>4.2392347199999998</v>
      </c>
      <c r="U49" s="194">
        <f t="shared" si="18"/>
        <v>3.6891321600000002</v>
      </c>
      <c r="V49" s="194">
        <v>2.6802988799999996</v>
      </c>
      <c r="W49" s="338">
        <f t="shared" si="4"/>
        <v>1.5462854400000003</v>
      </c>
      <c r="X49" s="331">
        <f t="shared" si="13"/>
        <v>2.1455578368000001</v>
      </c>
      <c r="Y49" s="331">
        <f t="shared" si="14"/>
        <v>1.8295300800000001</v>
      </c>
      <c r="Z49" s="331">
        <f t="shared" si="9"/>
        <v>1.8173702400000002</v>
      </c>
      <c r="AA49" s="193">
        <v>1.5462854400000003</v>
      </c>
      <c r="AB49" s="193">
        <f t="shared" si="10"/>
        <v>0.2710847999999999</v>
      </c>
      <c r="AC49" s="379">
        <f t="shared" si="15"/>
        <v>0.28324463999999971</v>
      </c>
      <c r="AD49" s="379">
        <f t="shared" si="19"/>
        <v>0.59927239679999977</v>
      </c>
      <c r="AE49" s="193">
        <f t="shared" si="11"/>
        <v>1.0088332800000006</v>
      </c>
      <c r="AF49" s="193">
        <f t="shared" si="12"/>
        <v>1.5589358400000002</v>
      </c>
      <c r="AG49" s="193">
        <f t="shared" si="20"/>
        <v>2.1355896575999997</v>
      </c>
      <c r="AH49" s="193"/>
      <c r="AI49" s="180">
        <f t="shared" si="8"/>
        <v>35.058662499999997</v>
      </c>
      <c r="AK49" s="181">
        <v>24.141100000000002</v>
      </c>
      <c r="AL49" s="181">
        <v>23.010200000000001</v>
      </c>
      <c r="AM49" s="181">
        <v>40.056699999999999</v>
      </c>
      <c r="AN49" s="181">
        <v>39.885399999999997</v>
      </c>
      <c r="AO49" s="180">
        <v>34.9514</v>
      </c>
      <c r="AP49" s="180">
        <v>37.914999999999999</v>
      </c>
      <c r="AQ49" s="181">
        <v>41.790199999999999</v>
      </c>
      <c r="AR49" s="181">
        <v>38.719299999999997</v>
      </c>
      <c r="AS49" s="180">
        <f t="shared" si="5"/>
        <v>1.1340134399999997</v>
      </c>
    </row>
    <row r="50" spans="1:45">
      <c r="A50" s="181">
        <v>2014</v>
      </c>
      <c r="B50" s="193">
        <v>30.650200000000002</v>
      </c>
      <c r="C50" s="193">
        <v>2.1576</v>
      </c>
      <c r="D50" s="192">
        <f t="shared" si="0"/>
        <v>7.0394320428577943</v>
      </c>
      <c r="E50" s="192">
        <f t="shared" si="1"/>
        <v>2.0024323200000005</v>
      </c>
      <c r="F50" s="180">
        <v>29.798100000000002</v>
      </c>
      <c r="G50" s="180">
        <v>5.4904000000000002</v>
      </c>
      <c r="H50" s="192">
        <f t="shared" si="2"/>
        <v>18.425335843560493</v>
      </c>
      <c r="I50" s="192">
        <f t="shared" si="6"/>
        <v>1.89751968</v>
      </c>
      <c r="J50" s="193">
        <v>28.236899999999999</v>
      </c>
      <c r="K50" s="193">
        <v>2.9346999999999999</v>
      </c>
      <c r="L50" s="193">
        <f t="shared" si="22"/>
        <v>10.393138056939678</v>
      </c>
      <c r="M50" s="193">
        <f t="shared" si="7"/>
        <v>0</v>
      </c>
      <c r="N50" s="270">
        <v>2014</v>
      </c>
      <c r="O50" s="270">
        <v>1833.2160000000003</v>
      </c>
      <c r="P50" s="270"/>
      <c r="Q50" s="272">
        <v>1.89751968</v>
      </c>
      <c r="R50" s="194">
        <f t="shared" si="21"/>
        <v>4.0346595071999998</v>
      </c>
      <c r="S50" s="194">
        <f t="shared" si="16"/>
        <v>60.03957599999999</v>
      </c>
      <c r="T50" s="194">
        <f t="shared" si="17"/>
        <v>3.5709387840000004</v>
      </c>
      <c r="U50" s="194">
        <f t="shared" si="18"/>
        <v>3.9191819520000002</v>
      </c>
      <c r="V50" s="194">
        <v>1.89751968</v>
      </c>
      <c r="W50" s="338">
        <f t="shared" si="4"/>
        <v>2.0024323200000005</v>
      </c>
      <c r="X50" s="331">
        <f t="shared" si="13"/>
        <v>1.8347325696000001</v>
      </c>
      <c r="Y50" s="331">
        <f t="shared" si="14"/>
        <v>1.8269133120000003</v>
      </c>
      <c r="Z50" s="331">
        <f t="shared" si="9"/>
        <v>2.0858933760000005</v>
      </c>
      <c r="AA50" s="193">
        <v>2.0024323200000005</v>
      </c>
      <c r="AB50" s="193">
        <f t="shared" si="10"/>
        <v>8.3461055999999978E-2</v>
      </c>
      <c r="AC50" s="379">
        <f t="shared" si="15"/>
        <v>0.1755190080000002</v>
      </c>
      <c r="AD50" s="379">
        <f t="shared" si="19"/>
        <v>0.1676997504000004</v>
      </c>
      <c r="AE50" s="193">
        <f t="shared" si="11"/>
        <v>2.0216622720000004</v>
      </c>
      <c r="AF50" s="193">
        <f t="shared" si="12"/>
        <v>1.6734191040000004</v>
      </c>
      <c r="AG50" s="193">
        <f t="shared" si="20"/>
        <v>2.1371398271999995</v>
      </c>
      <c r="AH50" s="193"/>
      <c r="AI50" s="180">
        <f>AVERAGE(AK50:AR50)</f>
        <v>28.865687500000007</v>
      </c>
      <c r="AK50" s="181">
        <v>30.650200000000002</v>
      </c>
      <c r="AL50" s="181">
        <v>29.798100000000002</v>
      </c>
      <c r="AM50" s="181">
        <v>25.885300000000001</v>
      </c>
      <c r="AN50" s="181">
        <v>28.236899999999999</v>
      </c>
      <c r="AO50" s="180">
        <v>26.581800000000001</v>
      </c>
      <c r="AP50" s="180">
        <v>28.628799999999998</v>
      </c>
      <c r="AQ50" s="181">
        <v>29.2912</v>
      </c>
      <c r="AR50" s="181">
        <v>31.853200000000001</v>
      </c>
      <c r="AS50" s="180">
        <f t="shared" si="5"/>
        <v>0</v>
      </c>
    </row>
    <row r="51" spans="1:45">
      <c r="A51" s="181">
        <v>2015</v>
      </c>
      <c r="B51" s="193">
        <v>21.392499999999998</v>
      </c>
      <c r="C51" s="193">
        <v>5.0735999999999999</v>
      </c>
      <c r="D51" s="192">
        <f t="shared" si="0"/>
        <v>23.716723150636906</v>
      </c>
      <c r="E51" s="192">
        <f t="shared" si="1"/>
        <v>1.9162080000000004</v>
      </c>
      <c r="F51" s="180">
        <v>28.515000000000001</v>
      </c>
      <c r="G51" s="180">
        <v>12.880599999999999</v>
      </c>
      <c r="H51" s="192">
        <f t="shared" si="2"/>
        <v>45.171313343854109</v>
      </c>
      <c r="I51" s="192">
        <f t="shared" si="6"/>
        <v>2.6943839999999999</v>
      </c>
      <c r="J51" s="193">
        <v>40.094999999999999</v>
      </c>
      <c r="K51" s="193">
        <v>6.7748999999999997</v>
      </c>
      <c r="L51" s="193">
        <f t="shared" si="22"/>
        <v>16.897119341563783</v>
      </c>
      <c r="M51" s="193">
        <f t="shared" si="7"/>
        <v>50.227723636363613</v>
      </c>
      <c r="N51" s="270">
        <v>2015</v>
      </c>
      <c r="O51" s="270">
        <v>2905.7280000000005</v>
      </c>
      <c r="P51" s="270"/>
      <c r="Q51" s="272">
        <v>2.6943839999999999</v>
      </c>
      <c r="R51" s="194">
        <f t="shared" si="21"/>
        <v>3.3121557504000001</v>
      </c>
      <c r="S51" s="194">
        <f t="shared" si="16"/>
        <v>49.288032000000001</v>
      </c>
      <c r="T51" s="194">
        <f t="shared" si="17"/>
        <v>3.5086423680000003</v>
      </c>
      <c r="U51" s="194">
        <f t="shared" si="18"/>
        <v>3.4768554239999996</v>
      </c>
      <c r="V51" s="194">
        <v>2.6943839999999999</v>
      </c>
      <c r="W51" s="338">
        <f t="shared" si="4"/>
        <v>1.9162080000000004</v>
      </c>
      <c r="X51" s="331">
        <f t="shared" si="13"/>
        <v>1.9421144064000002</v>
      </c>
      <c r="Y51" s="331">
        <f t="shared" si="14"/>
        <v>2.1651497280000003</v>
      </c>
      <c r="Z51" s="331">
        <f t="shared" si="9"/>
        <v>2.1472631040000003</v>
      </c>
      <c r="AA51" s="193">
        <v>1.9162080000000004</v>
      </c>
      <c r="AB51" s="193">
        <f t="shared" si="10"/>
        <v>0.23105510399999996</v>
      </c>
      <c r="AC51" s="379">
        <f t="shared" si="15"/>
        <v>0.24894172799999992</v>
      </c>
      <c r="AD51" s="379">
        <f t="shared" si="19"/>
        <v>2.590640639999986E-2</v>
      </c>
      <c r="AE51" s="193">
        <f t="shared" si="11"/>
        <v>0.78247142399999969</v>
      </c>
      <c r="AF51" s="193">
        <f t="shared" si="12"/>
        <v>0.8142583680000004</v>
      </c>
      <c r="AG51" s="193">
        <f t="shared" si="20"/>
        <v>0.61777175040000021</v>
      </c>
      <c r="AH51" s="193"/>
      <c r="AI51" s="180">
        <f t="shared" si="8"/>
        <v>36.600937500000001</v>
      </c>
      <c r="AK51" s="193">
        <v>21.392499999999998</v>
      </c>
      <c r="AL51" s="193">
        <v>28.515000000000001</v>
      </c>
      <c r="AM51" s="193">
        <v>39.1325</v>
      </c>
      <c r="AN51" s="193">
        <v>40.094999999999999</v>
      </c>
      <c r="AO51" s="193">
        <v>30.37</v>
      </c>
      <c r="AP51" s="193">
        <v>45.83</v>
      </c>
      <c r="AQ51" s="193">
        <v>44.49</v>
      </c>
      <c r="AR51" s="193">
        <v>42.982500000000002</v>
      </c>
      <c r="AS51" s="180">
        <f t="shared" si="5"/>
        <v>0.77817600000000009</v>
      </c>
    </row>
    <row r="52" spans="1:45">
      <c r="A52" s="275">
        <v>2016</v>
      </c>
      <c r="B52" s="180">
        <v>30.32</v>
      </c>
      <c r="C52" s="180">
        <v>4.72</v>
      </c>
      <c r="D52" s="180">
        <f t="shared" si="0"/>
        <v>15.567282321899736</v>
      </c>
      <c r="E52" s="180">
        <f t="shared" si="1"/>
        <v>1.9138560000000002</v>
      </c>
      <c r="F52" s="180">
        <v>28.48</v>
      </c>
      <c r="G52" s="180">
        <v>13.9</v>
      </c>
      <c r="H52" s="180">
        <f t="shared" si="2"/>
        <v>48.806179775280903</v>
      </c>
      <c r="I52" s="180">
        <f t="shared" si="6"/>
        <v>5.296704000000001</v>
      </c>
      <c r="J52" s="180">
        <v>78.819999999999993</v>
      </c>
      <c r="K52" s="180">
        <v>1.38</v>
      </c>
      <c r="L52" s="180">
        <f t="shared" si="22"/>
        <v>1.7508246637909162</v>
      </c>
      <c r="M52" s="180">
        <f t="shared" si="7"/>
        <v>218.34746181818184</v>
      </c>
      <c r="N52" s="181">
        <v>2016</v>
      </c>
      <c r="O52" s="181">
        <v>5055.7478428800005</v>
      </c>
      <c r="Q52" s="181">
        <v>5.2960000000000003</v>
      </c>
      <c r="R52" s="194">
        <f t="shared" si="21"/>
        <v>3.4535660544</v>
      </c>
      <c r="S52" s="194">
        <f t="shared" si="16"/>
        <v>51.392351999999988</v>
      </c>
      <c r="T52" s="194">
        <f>(AVERAGE((Q48:Q51)))*1.2</f>
        <v>3.4159567679999996</v>
      </c>
      <c r="U52" s="194">
        <f>(AVERAGE((Q49:Q51)))*1.2</f>
        <v>2.9088810239999998</v>
      </c>
      <c r="V52" s="194">
        <v>5.2960000000000003</v>
      </c>
      <c r="W52" s="338">
        <v>1.9138560000000002</v>
      </c>
      <c r="X52" s="331">
        <f>(AVERAGE((E47:E51)))*1.2</f>
        <v>2.1920097024</v>
      </c>
      <c r="Y52" s="331">
        <f>(AVERAGE((E48:E51)))*1.2</f>
        <v>2.185309728</v>
      </c>
      <c r="Z52" s="331">
        <f>(AVERAGE((E49:E51)))*1.2</f>
        <v>2.185970304</v>
      </c>
      <c r="AA52" s="180">
        <v>1.9138560000000002</v>
      </c>
      <c r="AB52" s="193">
        <f t="shared" si="10"/>
        <v>0.27211430399999981</v>
      </c>
      <c r="AC52" s="379">
        <f t="shared" si="15"/>
        <v>0.27145372799999978</v>
      </c>
      <c r="AD52" s="379">
        <f t="shared" si="19"/>
        <v>0.27815370239999981</v>
      </c>
      <c r="AE52" s="193">
        <f t="shared" si="11"/>
        <v>2.3871189760000004</v>
      </c>
      <c r="AF52" s="193">
        <f t="shared" si="12"/>
        <v>1.8800432320000007</v>
      </c>
      <c r="AG52" s="193">
        <f t="shared" si="20"/>
        <v>1.8424339456000003</v>
      </c>
      <c r="AH52" s="193"/>
      <c r="AJ52" s="189" t="s">
        <v>70</v>
      </c>
      <c r="AK52" s="188">
        <f t="shared" ref="AK52:AS52" si="23">AVERAGE(AK8:AK51)</f>
        <v>25.484286363636372</v>
      </c>
      <c r="AL52" s="188">
        <f t="shared" si="23"/>
        <v>26.166006818181817</v>
      </c>
      <c r="AM52" s="188">
        <f t="shared" si="23"/>
        <v>41.061290909090907</v>
      </c>
      <c r="AN52" s="188">
        <f t="shared" si="23"/>
        <v>44.279906818181814</v>
      </c>
      <c r="AO52" s="188">
        <f t="shared" si="23"/>
        <v>40.018548837209302</v>
      </c>
      <c r="AP52" s="188">
        <f t="shared" si="23"/>
        <v>42.48149069767441</v>
      </c>
      <c r="AQ52" s="188">
        <f t="shared" si="23"/>
        <v>43.208448837209303</v>
      </c>
      <c r="AR52" s="188">
        <f t="shared" si="23"/>
        <v>43.421753488372097</v>
      </c>
      <c r="AS52" s="188">
        <f t="shared" si="23"/>
        <v>1.2403907345454546</v>
      </c>
    </row>
    <row r="53" spans="1:45">
      <c r="A53" s="275">
        <v>2017</v>
      </c>
      <c r="B53" s="180">
        <v>15.931699999999999</v>
      </c>
      <c r="E53" s="180">
        <v>1.196</v>
      </c>
      <c r="I53" s="180">
        <v>5.3570000000000002</v>
      </c>
      <c r="O53" s="181">
        <v>4794.3571200000006</v>
      </c>
      <c r="Q53" s="181">
        <v>5.3570000000000002</v>
      </c>
      <c r="R53" s="194">
        <f t="shared" si="21"/>
        <v>4.0038054143999995</v>
      </c>
      <c r="S53" s="194">
        <f t="shared" si="16"/>
        <v>59.580437714285701</v>
      </c>
      <c r="T53" s="194">
        <f t="shared" ref="T53:T55" si="24">(AVERAGE((Q49:Q52)))*1.2</f>
        <v>3.7704607679999995</v>
      </c>
      <c r="U53" s="194">
        <f t="shared" ref="U53:U55" si="25">(AVERAGE((Q50:Q52)))*1.2</f>
        <v>3.9551614720000003</v>
      </c>
      <c r="V53" s="194"/>
      <c r="W53" s="338">
        <v>1.196</v>
      </c>
      <c r="X53" s="331">
        <f t="shared" ref="X53:X54" si="26">(AVERAGE((E48:E52)))*1.2</f>
        <v>2.2075732224000002</v>
      </c>
      <c r="Y53" s="331">
        <f t="shared" ref="Y53:Y55" si="27">(AVERAGE((E49:E52)))*1.2</f>
        <v>2.213634528</v>
      </c>
      <c r="Z53" s="331">
        <f t="shared" ref="Z53:Z55" si="28">(AVERAGE((E50:E52)))*1.2</f>
        <v>2.3329985280000001</v>
      </c>
      <c r="AB53" s="193"/>
      <c r="AC53" s="379"/>
      <c r="AD53" s="379"/>
      <c r="AE53" s="193"/>
      <c r="AF53" s="193"/>
      <c r="AG53" s="193"/>
      <c r="AH53" s="193"/>
      <c r="AJ53" s="189"/>
      <c r="AK53" s="188"/>
      <c r="AL53" s="188"/>
      <c r="AM53" s="188"/>
      <c r="AN53" s="188"/>
      <c r="AO53" s="188"/>
      <c r="AP53" s="188"/>
      <c r="AQ53" s="188"/>
      <c r="AR53" s="188"/>
      <c r="AS53" s="188"/>
    </row>
    <row r="54" spans="1:45">
      <c r="A54" s="275">
        <v>2018</v>
      </c>
      <c r="B54" s="180">
        <v>25.615500000000001</v>
      </c>
      <c r="E54" s="180">
        <v>1.6910000000000001</v>
      </c>
      <c r="I54" s="180">
        <v>2.081</v>
      </c>
      <c r="O54" s="181">
        <v>2034.97056</v>
      </c>
      <c r="Q54" s="181">
        <v>2.081</v>
      </c>
      <c r="R54" s="194">
        <f t="shared" si="21"/>
        <v>4.3020486143999994</v>
      </c>
      <c r="S54" s="194">
        <f t="shared" si="16"/>
        <v>64.018580571428558</v>
      </c>
      <c r="T54" s="194">
        <f t="shared" si="24"/>
        <v>4.5734711040000002</v>
      </c>
      <c r="U54" s="194">
        <f t="shared" si="25"/>
        <v>5.3389536000000009</v>
      </c>
      <c r="V54" s="194"/>
      <c r="W54" s="338">
        <v>1.6910000000000001</v>
      </c>
      <c r="X54" s="331">
        <f t="shared" si="26"/>
        <v>2.0579476224</v>
      </c>
      <c r="Y54" s="331">
        <f t="shared" si="27"/>
        <v>2.1085488959999998</v>
      </c>
      <c r="Z54" s="331">
        <f t="shared" si="28"/>
        <v>2.0104256000000005</v>
      </c>
      <c r="AB54" s="193"/>
      <c r="AC54" s="379"/>
      <c r="AD54" s="379"/>
      <c r="AE54" s="193"/>
      <c r="AF54" s="193"/>
      <c r="AG54" s="193"/>
      <c r="AH54" s="193"/>
      <c r="AJ54" s="189"/>
      <c r="AK54" s="188"/>
      <c r="AL54" s="188"/>
      <c r="AM54" s="188"/>
      <c r="AN54" s="188"/>
      <c r="AO54" s="188"/>
      <c r="AP54" s="188"/>
      <c r="AQ54" s="188"/>
      <c r="AR54" s="188"/>
      <c r="AS54" s="188"/>
    </row>
    <row r="55" spans="1:45">
      <c r="A55" s="275">
        <v>2019</v>
      </c>
      <c r="B55" s="180">
        <v>30.5741014</v>
      </c>
      <c r="E55" s="180">
        <v>1.9850000000000001</v>
      </c>
      <c r="I55" s="180">
        <v>4.7850000000000001</v>
      </c>
      <c r="O55" s="181">
        <v>4487.2669968</v>
      </c>
      <c r="Q55" s="181">
        <v>4.7850000000000001</v>
      </c>
      <c r="R55" s="194">
        <f t="shared" si="21"/>
        <v>4.1582168831999997</v>
      </c>
      <c r="S55" s="194">
        <f t="shared" si="16"/>
        <v>61.878227428571421</v>
      </c>
      <c r="T55" s="194">
        <f t="shared" si="24"/>
        <v>4.6285151999999998</v>
      </c>
      <c r="U55" s="194">
        <f t="shared" si="25"/>
        <v>5.0935999999999995</v>
      </c>
      <c r="V55" s="194"/>
      <c r="W55" s="338">
        <v>1.9850000000000001</v>
      </c>
      <c r="X55" s="331">
        <f>(AVERAGE((E50:E54)))*1.2</f>
        <v>2.0926791168000003</v>
      </c>
      <c r="Y55" s="331">
        <f t="shared" si="27"/>
        <v>2.0151192</v>
      </c>
      <c r="Z55" s="331">
        <f t="shared" si="28"/>
        <v>1.9203424000000002</v>
      </c>
      <c r="AB55" s="193"/>
      <c r="AC55" s="379"/>
      <c r="AD55" s="379"/>
      <c r="AE55" s="193"/>
      <c r="AF55" s="193"/>
      <c r="AG55" s="193"/>
      <c r="AH55" s="193"/>
      <c r="AJ55" s="189"/>
      <c r="AK55" s="188"/>
      <c r="AL55" s="188"/>
      <c r="AM55" s="188"/>
      <c r="AN55" s="188"/>
      <c r="AO55" s="188"/>
      <c r="AP55" s="188"/>
      <c r="AQ55" s="188"/>
      <c r="AR55" s="188"/>
      <c r="AS55" s="188"/>
    </row>
    <row r="56" spans="1:45">
      <c r="A56" s="275"/>
      <c r="R56" s="194"/>
      <c r="S56" s="194"/>
      <c r="T56" s="194"/>
      <c r="U56" s="194"/>
      <c r="V56" s="194"/>
      <c r="W56" s="338"/>
      <c r="X56" s="331"/>
      <c r="Y56" s="331"/>
      <c r="Z56" s="331"/>
      <c r="AB56" s="193"/>
      <c r="AC56" s="379"/>
      <c r="AD56" s="379"/>
      <c r="AE56" s="193"/>
      <c r="AF56" s="193"/>
      <c r="AG56" s="193"/>
      <c r="AH56" s="193"/>
      <c r="AJ56" s="189"/>
      <c r="AK56" s="188"/>
      <c r="AL56" s="188"/>
      <c r="AM56" s="188"/>
      <c r="AN56" s="188"/>
      <c r="AO56" s="188"/>
      <c r="AP56" s="188"/>
      <c r="AQ56" s="188"/>
      <c r="AR56" s="188"/>
      <c r="AS56" s="188"/>
    </row>
    <row r="57" spans="1:45">
      <c r="P57" s="381" t="s">
        <v>655</v>
      </c>
      <c r="Q57" s="382">
        <f t="shared" ref="Q57:AA57" si="29">AVERAGE(Q8:Q52)</f>
        <v>3.0271739662222221</v>
      </c>
      <c r="R57" s="382">
        <f t="shared" si="29"/>
        <v>3.6425594419199996</v>
      </c>
      <c r="S57" s="382"/>
      <c r="T57" s="382">
        <f t="shared" si="29"/>
        <v>3.6351256179512199</v>
      </c>
      <c r="U57" s="382">
        <f t="shared" si="29"/>
        <v>3.609491712000001</v>
      </c>
      <c r="V57" s="382">
        <f t="shared" si="29"/>
        <v>3.0271739662222221</v>
      </c>
      <c r="W57" s="385">
        <f>AVERAGE(W8:W52)</f>
        <v>1.7618112213333335</v>
      </c>
      <c r="X57" s="384">
        <f>AVERAGE(X8:X52)</f>
        <v>2.09231213184</v>
      </c>
      <c r="Y57" s="382">
        <f t="shared" si="29"/>
        <v>2.0919412448780488</v>
      </c>
      <c r="Z57" s="382">
        <f t="shared" si="29"/>
        <v>2.0900382720000001</v>
      </c>
      <c r="AA57" s="382">
        <f t="shared" si="29"/>
        <v>1.7618112213333335</v>
      </c>
      <c r="AB57" s="382">
        <f>AVERAGE(AB8:AB52)</f>
        <v>0.54639900799999996</v>
      </c>
      <c r="AC57" s="382">
        <f>AVERAGE(AC12:AC52)</f>
        <v>0.5501499114146341</v>
      </c>
      <c r="AD57" s="382">
        <f>AVERAGE(AD12:AD52)</f>
        <v>0.55086396288000006</v>
      </c>
      <c r="AE57" s="382">
        <f>AVERAGE(AE12:AE52)</f>
        <v>1.0796305186341466</v>
      </c>
      <c r="AF57" s="382">
        <f>AVERAGE(AF12:AF52)</f>
        <v>1.0299782415609757</v>
      </c>
      <c r="AG57" s="382">
        <f>AVERAGE(AG12:AG52)</f>
        <v>0.96827512960000006</v>
      </c>
      <c r="AJ57" s="189" t="s">
        <v>69</v>
      </c>
      <c r="AK57" s="188">
        <f t="shared" ref="AK57:AS57" si="30">STDEV(AK8:AK51)</f>
        <v>7.6563020445263756</v>
      </c>
      <c r="AL57" s="188">
        <f t="shared" si="30"/>
        <v>7.8798990277558101</v>
      </c>
      <c r="AM57" s="188">
        <f t="shared" si="30"/>
        <v>11.834240975882857</v>
      </c>
      <c r="AN57" s="188">
        <f t="shared" si="30"/>
        <v>14.65135954819271</v>
      </c>
      <c r="AO57" s="188">
        <f t="shared" si="30"/>
        <v>13.102726405733677</v>
      </c>
      <c r="AP57" s="188">
        <f t="shared" si="30"/>
        <v>13.272635025168908</v>
      </c>
      <c r="AQ57" s="188">
        <f t="shared" si="30"/>
        <v>13.940270373537242</v>
      </c>
      <c r="AR57" s="188">
        <f t="shared" si="30"/>
        <v>12.939166750392021</v>
      </c>
      <c r="AS57" s="188">
        <f t="shared" si="30"/>
        <v>0.92976674107139901</v>
      </c>
    </row>
    <row r="58" spans="1:45">
      <c r="P58" s="381" t="s">
        <v>257</v>
      </c>
      <c r="Q58" s="382">
        <f t="shared" ref="Q58:AA58" si="31">MIN(Q8:Q52)</f>
        <v>1.4222476800000001</v>
      </c>
      <c r="R58" s="382">
        <f t="shared" si="31"/>
        <v>2.8154649600000003</v>
      </c>
      <c r="S58" s="382"/>
      <c r="T58" s="382">
        <f t="shared" si="31"/>
        <v>2.7374759999999996</v>
      </c>
      <c r="U58" s="382">
        <f t="shared" si="31"/>
        <v>2.340301824</v>
      </c>
      <c r="V58" s="382">
        <f t="shared" si="31"/>
        <v>1.4222476800000001</v>
      </c>
      <c r="W58" s="382">
        <f t="shared" si="31"/>
        <v>0.74542944000000011</v>
      </c>
      <c r="X58" s="382">
        <f t="shared" si="31"/>
        <v>1.5085228032000002</v>
      </c>
      <c r="Y58" s="382">
        <f t="shared" si="31"/>
        <v>1.3867943039999999</v>
      </c>
      <c r="Z58" s="382">
        <f t="shared" si="31"/>
        <v>1.2400926720000003</v>
      </c>
      <c r="AA58" s="382">
        <f t="shared" si="31"/>
        <v>0.74542944000000011</v>
      </c>
      <c r="AB58" s="382">
        <f t="shared" ref="AB58:AG58" si="32">MIN(AB8:AB52)</f>
        <v>5.8195200000000114E-2</v>
      </c>
      <c r="AC58" s="382">
        <f t="shared" si="32"/>
        <v>2.1735840000000506E-2</v>
      </c>
      <c r="AD58" s="382">
        <f t="shared" si="32"/>
        <v>1.9009804800000252E-2</v>
      </c>
      <c r="AE58" s="382">
        <f t="shared" si="32"/>
        <v>3.8205888000000243E-2</v>
      </c>
      <c r="AF58" s="382">
        <f t="shared" si="32"/>
        <v>5.3029536000000821E-2</v>
      </c>
      <c r="AG58" s="382">
        <f t="shared" si="32"/>
        <v>1.1292288000004369E-3</v>
      </c>
    </row>
    <row r="59" spans="1:45">
      <c r="B59" s="191" t="s">
        <v>230</v>
      </c>
      <c r="C59" s="191" t="s">
        <v>231</v>
      </c>
      <c r="D59" s="191" t="s">
        <v>232</v>
      </c>
      <c r="E59" s="192"/>
      <c r="F59" s="191"/>
      <c r="G59" s="191"/>
      <c r="H59" s="192"/>
      <c r="I59" s="191"/>
      <c r="J59" s="191" t="s">
        <v>236</v>
      </c>
      <c r="K59" s="191" t="s">
        <v>237</v>
      </c>
      <c r="L59" s="191" t="s">
        <v>238</v>
      </c>
      <c r="M59" s="191"/>
      <c r="N59" s="273"/>
      <c r="O59" s="273"/>
      <c r="P59" s="383" t="s">
        <v>258</v>
      </c>
      <c r="Q59" s="383">
        <f t="shared" ref="Q59:AA59" si="33">MAX(Q8:Q52)</f>
        <v>5.9357155200000005</v>
      </c>
      <c r="R59" s="383">
        <f t="shared" si="33"/>
        <v>4.8158885375999994</v>
      </c>
      <c r="S59" s="383"/>
      <c r="T59" s="383">
        <f t="shared" si="33"/>
        <v>5.0880715200000006</v>
      </c>
      <c r="U59" s="383">
        <f t="shared" si="33"/>
        <v>5.689681536000001</v>
      </c>
      <c r="V59" s="383">
        <f t="shared" si="33"/>
        <v>5.9357155200000005</v>
      </c>
      <c r="W59" s="383">
        <f t="shared" si="33"/>
        <v>2.8413907200000001</v>
      </c>
      <c r="X59" s="383">
        <f t="shared" si="33"/>
        <v>2.6320089600000007</v>
      </c>
      <c r="Y59" s="383">
        <f t="shared" si="33"/>
        <v>2.8101608640000002</v>
      </c>
      <c r="Z59" s="383">
        <f t="shared" si="33"/>
        <v>3.1039975680000005</v>
      </c>
      <c r="AA59" s="383">
        <f t="shared" si="33"/>
        <v>2.8413907200000001</v>
      </c>
      <c r="AB59" s="383">
        <f>MAX(AB8:AB52)</f>
        <v>1.9246442879999999</v>
      </c>
      <c r="AC59" s="383">
        <f>MAX(AC9:AC52)</f>
        <v>1.9195229760000003</v>
      </c>
      <c r="AD59" s="383">
        <f>MAX(AD9:AD52)</f>
        <v>1.7463530111999999</v>
      </c>
      <c r="AE59" s="383">
        <f>MAX(AE9:AE52)</f>
        <v>3.5845071360000009</v>
      </c>
      <c r="AF59" s="383">
        <f>MAX(AF9:AF52)</f>
        <v>2.9828971200000005</v>
      </c>
      <c r="AG59" s="383">
        <f>MAX(AG9:AG52)</f>
        <v>2.6552305920000006</v>
      </c>
      <c r="AH59" s="191"/>
      <c r="AI59" s="190" t="s">
        <v>148</v>
      </c>
    </row>
    <row r="60" spans="1:45">
      <c r="A60" s="184" t="s">
        <v>256</v>
      </c>
      <c r="B60" s="185">
        <f>AVERAGE(B8:B51)</f>
        <v>25.484286363636372</v>
      </c>
      <c r="C60" s="185">
        <f>AVERAGE(C8:C51)</f>
        <v>3.7259250000000006</v>
      </c>
      <c r="D60" s="185">
        <f>AVERAGE(D8:D51)</f>
        <v>15.982279938989233</v>
      </c>
      <c r="E60" s="187">
        <f>F60*60*1.12/1000</f>
        <v>1.7618112213333337</v>
      </c>
      <c r="F60" s="185">
        <f>AVERAGE(F8:F52)</f>
        <v>26.21742888888889</v>
      </c>
      <c r="G60" s="185">
        <f>AVERAGE(G8:G52)</f>
        <v>3.6903755555555549</v>
      </c>
      <c r="H60" s="185">
        <f>AVERAGE(H8:H52)</f>
        <v>14.284183365785989</v>
      </c>
      <c r="I60" s="185">
        <f>AVERAGE(I8:I52)</f>
        <v>3.0271896106666669</v>
      </c>
      <c r="J60" s="185">
        <f>AVERAGE(J8:J51)</f>
        <v>44.279906818181814</v>
      </c>
      <c r="K60" s="185">
        <f>AVERAGE(K8:K51)</f>
        <v>4.1000627906976757</v>
      </c>
      <c r="L60" s="185">
        <f>AVERAGE(L8:L51)</f>
        <v>10.215127100241123</v>
      </c>
      <c r="M60" s="185">
        <f>AVERAGE(M8:M52)</f>
        <v>83.134603287272711</v>
      </c>
      <c r="N60" s="274"/>
      <c r="O60" s="274"/>
      <c r="P60" s="274"/>
      <c r="Q60" s="274"/>
      <c r="R60" s="186">
        <f>AVERAGE(R8:R51)</f>
        <v>3.6474054262153843</v>
      </c>
      <c r="S60" s="186"/>
      <c r="T60" s="186"/>
      <c r="U60" s="186"/>
      <c r="V60" s="186"/>
      <c r="W60" s="186"/>
      <c r="X60" s="186"/>
      <c r="Y60" s="186"/>
      <c r="Z60" s="186"/>
      <c r="AA60" s="185">
        <f>AVERAGE(AA8:AA51)</f>
        <v>1.7583556581818185</v>
      </c>
      <c r="AB60" s="185"/>
      <c r="AC60" s="185"/>
      <c r="AD60" s="185"/>
      <c r="AE60" s="185"/>
      <c r="AF60" s="185"/>
      <c r="AG60" s="185"/>
      <c r="AH60" s="185"/>
      <c r="AI60" s="185">
        <f>AVERAGE(AI8:AI51)</f>
        <v>38.274008522727279</v>
      </c>
    </row>
    <row r="61" spans="1:45">
      <c r="A61" s="184" t="s">
        <v>257</v>
      </c>
      <c r="B61" s="185">
        <f>MIN(B8:B51)</f>
        <v>10.8628</v>
      </c>
      <c r="C61" s="185">
        <f>MIN(C8:C51)</f>
        <v>1.002</v>
      </c>
      <c r="D61" s="185">
        <f>MIN(D8:D51)</f>
        <v>2.6543046357615894</v>
      </c>
      <c r="E61" s="187">
        <f>F61*60*1.12/1000</f>
        <v>0.74542944000000011</v>
      </c>
      <c r="F61" s="185">
        <f>MIN(F8:F52)</f>
        <v>11.092700000000001</v>
      </c>
      <c r="G61" s="185">
        <f>MIN(G8:G52)</f>
        <v>0.64249999999999996</v>
      </c>
      <c r="H61" s="185">
        <f>MIN(H8:H52)</f>
        <v>2.2987477638640428</v>
      </c>
      <c r="I61" s="185">
        <f>MIN(I8:I52)</f>
        <v>1.4222476800000001</v>
      </c>
      <c r="J61" s="185">
        <f>MIN(J8:J51)</f>
        <v>21.164400000000001</v>
      </c>
      <c r="K61" s="185">
        <f>MIN(K8:K51)</f>
        <v>0.37709999999999999</v>
      </c>
      <c r="L61" s="185">
        <f>MIN(L8:L51)</f>
        <v>0.94545873928806035</v>
      </c>
      <c r="M61" s="185">
        <f>MIN(M8:M52)</f>
        <v>0</v>
      </c>
      <c r="N61" s="274"/>
      <c r="O61" s="274"/>
      <c r="P61" s="274"/>
      <c r="Q61" s="274"/>
      <c r="R61" s="186">
        <f>MIN(R8:R51)</f>
        <v>2.8154649600000003</v>
      </c>
      <c r="S61" s="186"/>
      <c r="T61" s="186"/>
      <c r="U61" s="186"/>
      <c r="V61" s="186"/>
      <c r="W61" s="186"/>
      <c r="X61" s="186"/>
      <c r="Y61" s="186"/>
      <c r="Z61" s="186"/>
      <c r="AA61" s="185">
        <f>MIN(AA8:AA51)</f>
        <v>0.74542944000000011</v>
      </c>
      <c r="AB61" s="185"/>
      <c r="AC61" s="185"/>
      <c r="AD61" s="185"/>
      <c r="AE61" s="185"/>
      <c r="AF61" s="185"/>
      <c r="AG61" s="185"/>
      <c r="AH61" s="185"/>
      <c r="AI61" s="185">
        <f>MIN(AI8:AI51)</f>
        <v>22.329787499999998</v>
      </c>
    </row>
    <row r="62" spans="1:45">
      <c r="A62" s="184" t="s">
        <v>258</v>
      </c>
      <c r="B62" s="185">
        <f>MAX(B8:B51)</f>
        <v>42.177500000000002</v>
      </c>
      <c r="C62" s="185">
        <f>MAX(C8:C51)</f>
        <v>8.7844999999999995</v>
      </c>
      <c r="D62" s="185">
        <f>MAX(D8:D51)</f>
        <v>60.404045960571828</v>
      </c>
      <c r="E62" s="187">
        <f>F62*60*1.12/1000</f>
        <v>2.8413907200000001</v>
      </c>
      <c r="F62" s="185">
        <f>MAX(F8:F52)</f>
        <v>42.282600000000002</v>
      </c>
      <c r="G62" s="185">
        <f>MAX(G8:G52)</f>
        <v>13.9</v>
      </c>
      <c r="H62" s="185">
        <f>MAX(H8:H52)</f>
        <v>48.806179775280903</v>
      </c>
      <c r="I62" s="185">
        <f>MAX(I8:I52)</f>
        <v>5.9357155200000005</v>
      </c>
      <c r="J62" s="185">
        <f>MAX(J8:J51)</f>
        <v>88.329099999999997</v>
      </c>
      <c r="K62" s="185">
        <f>MAX(K8:K51)</f>
        <v>16.380600000000001</v>
      </c>
      <c r="L62" s="185">
        <f>MAX(L8:L51)</f>
        <v>43.628924042259641</v>
      </c>
      <c r="M62" s="185">
        <f>MAX(M8:M52)</f>
        <v>218.34746181818184</v>
      </c>
      <c r="N62" s="274"/>
      <c r="O62" s="274"/>
      <c r="P62" s="274"/>
      <c r="Q62" s="274"/>
      <c r="R62" s="186">
        <f>MAX(R8:R51)</f>
        <v>4.8158885375999994</v>
      </c>
      <c r="S62" s="186"/>
      <c r="T62" s="186"/>
      <c r="U62" s="186"/>
      <c r="V62" s="186"/>
      <c r="W62" s="186"/>
      <c r="X62" s="186"/>
      <c r="Y62" s="186"/>
      <c r="Z62" s="186"/>
      <c r="AA62" s="185">
        <f>MAX(AA8:AA51)</f>
        <v>2.8413907200000001</v>
      </c>
      <c r="AB62" s="185"/>
      <c r="AC62" s="185"/>
      <c r="AD62" s="185"/>
      <c r="AE62" s="185"/>
      <c r="AF62" s="185"/>
      <c r="AG62" s="185"/>
      <c r="AH62" s="185"/>
      <c r="AI62" s="185">
        <f>MAX(AI8:AI51)</f>
        <v>73.457699999999988</v>
      </c>
    </row>
    <row r="63" spans="1:45">
      <c r="A63" s="184" t="s">
        <v>259</v>
      </c>
      <c r="B63" s="180">
        <f>STDEV(B8:B51)</f>
        <v>7.6563020445263756</v>
      </c>
      <c r="C63" s="180">
        <f>STDEV(C8:C51)</f>
        <v>1.4521075447271419</v>
      </c>
      <c r="D63" s="180">
        <f>STDEV(D8:D51)</f>
        <v>8.8710037620962847</v>
      </c>
      <c r="E63" s="183">
        <f>STDEV(E8:E51)</f>
        <v>0.52952921466518987</v>
      </c>
      <c r="F63" s="180">
        <f>STDEV(F8:F52)</f>
        <v>7.7974738737101221</v>
      </c>
      <c r="G63" s="180">
        <f>STDEV(G8:G52)</f>
        <v>2.8443517381067185</v>
      </c>
      <c r="H63" s="180">
        <f>STDEV(H8:H52)</f>
        <v>9.8986086510702016</v>
      </c>
      <c r="I63" s="180">
        <f>STDEV(I8:I52)</f>
        <v>1.0329913509607018</v>
      </c>
      <c r="J63" s="180">
        <f>STDEV(J8:J51)</f>
        <v>14.65135954819271</v>
      </c>
      <c r="K63" s="180">
        <f>STDEV(K8:K51)</f>
        <v>3.1333276671192367</v>
      </c>
      <c r="L63" s="180">
        <f>STDEV(L8:L51)</f>
        <v>8.9662877988263965</v>
      </c>
      <c r="M63" s="180">
        <f>STDEV(M8:M52)</f>
        <v>62.805810857541644</v>
      </c>
      <c r="R63" s="180">
        <f>STDEV(R8:R51)</f>
        <v>0.57882882457209517</v>
      </c>
      <c r="S63" s="180"/>
      <c r="T63" s="180"/>
      <c r="U63" s="180"/>
      <c r="V63" s="180"/>
      <c r="W63" s="180"/>
      <c r="X63" s="180"/>
      <c r="Y63" s="180"/>
      <c r="Z63" s="180"/>
      <c r="AA63" s="180">
        <f>STDEV(AA8:AA51)</f>
        <v>0.52952921466518987</v>
      </c>
    </row>
    <row r="64" spans="1:45">
      <c r="X64" s="182">
        <f>MIN(W8:Z52)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Normal="100" workbookViewId="0">
      <pane ySplit="1" topLeftCell="A2" activePane="bottomLeft" state="frozen"/>
      <selection activeCell="Z6" sqref="Z6"/>
      <selection pane="bottomLeft" activeCell="AG57" sqref="AG57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09">
        <v>2</v>
      </c>
      <c r="L1" s="410"/>
      <c r="M1" s="409">
        <v>3</v>
      </c>
      <c r="N1" s="409">
        <v>4</v>
      </c>
      <c r="O1" s="410"/>
      <c r="P1" s="409">
        <v>5</v>
      </c>
      <c r="Q1" s="410"/>
      <c r="R1" s="409">
        <v>6</v>
      </c>
      <c r="S1" s="409">
        <v>7</v>
      </c>
    </row>
    <row r="2" spans="2:45">
      <c r="L2" s="14" t="s">
        <v>796</v>
      </c>
      <c r="O2" s="14" t="s">
        <v>797</v>
      </c>
      <c r="Q2" s="14" t="s">
        <v>798</v>
      </c>
      <c r="S2" s="14" t="s">
        <v>183</v>
      </c>
      <c r="T2" s="14" t="s">
        <v>182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180</v>
      </c>
      <c r="O3" s="26" t="s">
        <v>40</v>
      </c>
      <c r="P3" s="27" t="s">
        <v>180</v>
      </c>
      <c r="Q3" s="27" t="s">
        <v>40</v>
      </c>
      <c r="R3" s="26"/>
      <c r="S3" s="26" t="s">
        <v>180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36" t="s">
        <v>3</v>
      </c>
      <c r="L5" s="137" t="s">
        <v>184</v>
      </c>
      <c r="M5" s="144">
        <v>3</v>
      </c>
      <c r="N5" s="144">
        <v>4</v>
      </c>
      <c r="O5" s="14" t="s">
        <v>186</v>
      </c>
      <c r="P5" s="144">
        <v>5</v>
      </c>
      <c r="Q5" s="14" t="s">
        <v>185</v>
      </c>
      <c r="R5" s="144">
        <v>6</v>
      </c>
      <c r="S5" s="136" t="s">
        <v>4</v>
      </c>
      <c r="T5" s="136" t="s">
        <v>181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187</v>
      </c>
      <c r="AL5" s="31" t="s">
        <v>188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ref="J7:J44" si="0">AVERAGE(K7,M7,N7,P7,R7,S7)</f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3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14">
        <f t="shared" si="4"/>
        <v>2603.8135200000006</v>
      </c>
      <c r="W26" s="14">
        <f t="shared" si="17"/>
        <v>2.1658775786269877</v>
      </c>
      <c r="X26" s="14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14">
        <f t="shared" si="4"/>
        <v>2440.5796800000003</v>
      </c>
      <c r="W27" s="14">
        <f t="shared" si="17"/>
        <v>2.1174603174603175</v>
      </c>
      <c r="X27" s="14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V28" s="14">
        <f t="shared" si="4"/>
        <v>3045.1344000000008</v>
      </c>
      <c r="W28" s="14">
        <f t="shared" si="17"/>
        <v>4.0850831742568863</v>
      </c>
      <c r="X28" s="14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14">
        <f t="shared" si="4"/>
        <v>3088.2654969600003</v>
      </c>
      <c r="W29" s="14">
        <f t="shared" si="17"/>
        <v>1.5638683319486868</v>
      </c>
      <c r="X29" s="14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V30" s="14">
        <f t="shared" si="4"/>
        <v>2604.8674176000004</v>
      </c>
      <c r="W30" s="14">
        <f t="shared" si="17"/>
        <v>2.1518626174100377</v>
      </c>
      <c r="X30" s="14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V31" s="14">
        <f t="shared" si="4"/>
        <v>3572.8653945600008</v>
      </c>
      <c r="W31" s="14">
        <f t="shared" si="17"/>
        <v>2.8269042996555025</v>
      </c>
      <c r="X31" s="14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14">
        <f t="shared" si="4"/>
        <v>3780.1235875200005</v>
      </c>
      <c r="W32" s="14">
        <f t="shared" si="17"/>
        <v>1.9762607549951794</v>
      </c>
      <c r="X32" s="14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V33" s="14">
        <f t="shared" si="4"/>
        <v>3630.6120614400006</v>
      </c>
      <c r="W33" s="14">
        <f t="shared" si="17"/>
        <v>2.8161939738653992</v>
      </c>
      <c r="X33" s="14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14">
        <f t="shared" si="4"/>
        <v>2647.4691398400005</v>
      </c>
      <c r="W34" s="14">
        <f t="shared" si="17"/>
        <v>1.6275229389330952</v>
      </c>
      <c r="X34" s="14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14">
        <f t="shared" si="4"/>
        <v>1422.2450524799999</v>
      </c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3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1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1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1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176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191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191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 t="shared" ref="V48:V53" si="27"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203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 t="shared" si="27"/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203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 t="shared" si="27"/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203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 t="shared" si="27"/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203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>S52*60*1.12</f>
        <v>2081.1840000000002</v>
      </c>
      <c r="V52" s="14">
        <f t="shared" si="27"/>
        <v>2081.1840000000002</v>
      </c>
      <c r="W52" s="14">
        <f>V52/L52</f>
        <v>1.2304330552244735</v>
      </c>
      <c r="X52" s="14">
        <f>((MAX(M52:S52)*60*1.12))</f>
        <v>138862.08000000002</v>
      </c>
      <c r="Y52" s="14">
        <v>2081.1840000000002</v>
      </c>
      <c r="Z52" s="29">
        <f>((V52)-(L52))*0.0239/0.5</f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F53" s="14" t="s">
        <v>891</v>
      </c>
      <c r="G53" s="14">
        <v>2019</v>
      </c>
      <c r="I53" s="14">
        <v>2019</v>
      </c>
      <c r="J53" s="14">
        <f>AVERAGE(K53,M53,N53,P53,R53,S53)</f>
        <v>53.248333333333335</v>
      </c>
      <c r="K53" s="14">
        <v>29.54</v>
      </c>
      <c r="L53" s="29">
        <f t="shared" si="19"/>
        <v>1985.088</v>
      </c>
      <c r="M53" s="14">
        <v>45.14</v>
      </c>
      <c r="N53" s="14">
        <v>55.74</v>
      </c>
      <c r="O53" s="14">
        <f t="shared" si="13"/>
        <v>3745.7280000000005</v>
      </c>
      <c r="P53" s="14">
        <v>51.09</v>
      </c>
      <c r="Q53" s="14">
        <f>P53*60*1.12</f>
        <v>3433.2480000000005</v>
      </c>
      <c r="R53" s="14">
        <v>66.77</v>
      </c>
      <c r="S53" s="14">
        <v>71.209999999999994</v>
      </c>
      <c r="T53" s="14">
        <f>S53*60*1.12</f>
        <v>4785.3119999999999</v>
      </c>
      <c r="V53" s="14">
        <f t="shared" si="27"/>
        <v>4785.3119999999999</v>
      </c>
      <c r="W53" s="14">
        <f>V53/L53</f>
        <v>2.4106296547054842</v>
      </c>
      <c r="X53" s="14">
        <f>((MAX(M53:S53)*60*1.12))</f>
        <v>251712.92160000006</v>
      </c>
      <c r="Y53" s="14">
        <v>4785.3119999999999</v>
      </c>
      <c r="Z53" s="29">
        <f>((V53)-(L53))*0.0239/0.5</f>
        <v>133.85070720000002</v>
      </c>
    </row>
    <row r="54" spans="2:43">
      <c r="B54" s="14">
        <v>1975</v>
      </c>
      <c r="C54" s="14">
        <v>8</v>
      </c>
      <c r="D54" s="14">
        <v>51.183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116</v>
      </c>
      <c r="Y55" s="31">
        <f>MIN(Y6:Y43)</f>
        <v>1422.2450524799999</v>
      </c>
      <c r="Z55" s="31">
        <f>MIN(Z6:Z48)</f>
        <v>-20.42233348512001</v>
      </c>
    </row>
    <row r="56" spans="2:43">
      <c r="B56" s="14">
        <v>1975</v>
      </c>
      <c r="C56" s="14">
        <v>10</v>
      </c>
      <c r="D56" s="14">
        <v>45.223750000000003</v>
      </c>
      <c r="V56" s="31" t="s">
        <v>118</v>
      </c>
      <c r="Y56" s="31">
        <f>MAX(Y6:Y43)</f>
        <v>5935.7140214400006</v>
      </c>
      <c r="Z56" s="31">
        <f>MAX(Z6:Z48)</f>
        <v>160.27072319999999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133</v>
      </c>
      <c r="Y57" s="14">
        <f>AVERAGE(Y6:Y43)</f>
        <v>3011.142275974737</v>
      </c>
      <c r="Z57" s="14">
        <f>AVERAGE(Z6:Z48)</f>
        <v>58.675397735401674</v>
      </c>
    </row>
    <row r="58" spans="2:43">
      <c r="B58" s="14">
        <v>1975</v>
      </c>
      <c r="C58" s="14">
        <v>12</v>
      </c>
      <c r="D58" s="14">
        <v>47.19</v>
      </c>
      <c r="V58" s="14" t="s">
        <v>164</v>
      </c>
      <c r="Y58" s="14">
        <f>STDEV(Y6:Y44)</f>
        <v>1048.1186676235648</v>
      </c>
      <c r="Z58" s="14">
        <f>STDEV(Z6:Z48)</f>
        <v>46.545414072537739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165</v>
      </c>
      <c r="Y59" s="14">
        <f>Y57/1.12/60</f>
        <v>44.808664821052631</v>
      </c>
    </row>
    <row r="60" spans="2:43">
      <c r="B60" s="14">
        <v>1975</v>
      </c>
      <c r="C60" s="14">
        <v>14</v>
      </c>
      <c r="D60" s="14">
        <v>47.915999999999997</v>
      </c>
      <c r="X60" s="14" t="s">
        <v>166</v>
      </c>
      <c r="Y60" s="14">
        <f>Y58/1.12/60</f>
        <v>15.597003982493522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8">AU76*60*1.12</f>
        <v>1878.2400000000002</v>
      </c>
      <c r="AX76" s="14">
        <f t="shared" si="28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8"/>
        <v>1111.9416000000001</v>
      </c>
      <c r="AX77" s="14">
        <f t="shared" si="28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8"/>
        <v>1805.1263999999999</v>
      </c>
      <c r="AX78" s="14">
        <f t="shared" si="28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8"/>
        <v>1563.2232000000004</v>
      </c>
      <c r="AX79" s="14">
        <f t="shared" si="28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8"/>
        <v>1140.4008000000001</v>
      </c>
      <c r="AX80" s="14">
        <f t="shared" si="28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8"/>
        <v>1392.4680000000003</v>
      </c>
      <c r="AX81" s="14">
        <f t="shared" si="28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8"/>
        <v>2531.7600000000002</v>
      </c>
      <c r="AX82" s="14">
        <f t="shared" si="28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8"/>
        <v>1400.6160000000004</v>
      </c>
      <c r="AX83" s="14">
        <f t="shared" si="28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8"/>
        <v>1313.2560000000001</v>
      </c>
      <c r="AX84" s="14">
        <f t="shared" si="28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8"/>
        <v>1847.8320000000001</v>
      </c>
      <c r="AX85" s="14">
        <f t="shared" si="28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8"/>
        <v>2589.7200000000003</v>
      </c>
      <c r="AX86" s="14">
        <f t="shared" si="28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8"/>
        <v>2242.1280000000002</v>
      </c>
      <c r="AX87" s="14">
        <f t="shared" si="28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8"/>
        <v>1372.056</v>
      </c>
      <c r="AX88" s="14">
        <f t="shared" si="28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8"/>
        <v>2713.7040000000002</v>
      </c>
      <c r="AX89" s="14">
        <f t="shared" si="28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8"/>
        <v>2049.096</v>
      </c>
      <c r="AX90" s="14">
        <f t="shared" si="28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8"/>
        <v>1819.2720000000004</v>
      </c>
      <c r="AX91" s="14">
        <f t="shared" si="28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8"/>
        <v>1215.6480000000001</v>
      </c>
      <c r="AX92" s="14">
        <f t="shared" si="28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8"/>
        <v>1776.6000000000001</v>
      </c>
      <c r="AX93" s="14">
        <f t="shared" si="28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8"/>
        <v>1522.4160000000004</v>
      </c>
      <c r="AX94" s="14">
        <f t="shared" si="28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8"/>
        <v>1202.1979199999998</v>
      </c>
      <c r="AX95" s="14">
        <f t="shared" si="28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8"/>
        <v>1152.5976000000001</v>
      </c>
      <c r="AX96" s="14">
        <f t="shared" si="28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8"/>
        <v>745.42776000000015</v>
      </c>
      <c r="AX97" s="14">
        <f t="shared" si="28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8"/>
        <v>1974.7605561600001</v>
      </c>
      <c r="AX98" s="14">
        <f t="shared" si="28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8"/>
        <v>1210.5175286399999</v>
      </c>
      <c r="AX99" s="14">
        <f t="shared" si="28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8"/>
        <v>1263.8791468800002</v>
      </c>
      <c r="AX100" s="14">
        <f t="shared" si="28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8"/>
        <v>1912.7655993600001</v>
      </c>
      <c r="AX101" s="14">
        <f t="shared" si="28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8"/>
        <v>1289.1910483199999</v>
      </c>
      <c r="AX102" s="14">
        <f t="shared" si="28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8"/>
        <v>1626.6862214400001</v>
      </c>
      <c r="AX103" s="14">
        <f t="shared" si="28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8"/>
        <v>1849.4905228800001</v>
      </c>
      <c r="AX104" s="14">
        <f t="shared" si="28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8"/>
        <v>2445.9918873600004</v>
      </c>
      <c r="AX105" s="14">
        <f t="shared" si="28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8"/>
        <v>2663.4018297600005</v>
      </c>
      <c r="AX106" s="14">
        <f t="shared" si="28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8"/>
        <v>1344.0000000000002</v>
      </c>
      <c r="AX107" s="14">
        <f t="shared" si="28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8"/>
        <v>1607.2072800000001</v>
      </c>
      <c r="AX108" s="14">
        <f t="shared" si="28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8"/>
        <v>2311.6800000000003</v>
      </c>
      <c r="AX109" s="14">
        <f t="shared" si="28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123"/>
  <sheetViews>
    <sheetView tabSelected="1" topLeftCell="L51" workbookViewId="0">
      <selection activeCell="V63" sqref="V63"/>
    </sheetView>
  </sheetViews>
  <sheetFormatPr defaultColWidth="12.5703125" defaultRowHeight="15.75"/>
  <cols>
    <col min="1" max="1" width="12.5703125" style="358"/>
    <col min="2" max="4" width="12.5703125" style="357"/>
    <col min="5" max="5" width="8.28515625" style="361" customWidth="1"/>
    <col min="6" max="6" width="16.42578125" style="547" customWidth="1"/>
    <col min="7" max="10" width="12.5703125" style="357"/>
    <col min="11" max="11" width="15.5703125" style="357" customWidth="1"/>
    <col min="12" max="12" width="17.28515625" style="357" customWidth="1"/>
    <col min="13" max="19" width="12.5703125" style="357"/>
    <col min="20" max="20" width="12.5703125" style="415"/>
    <col min="21" max="21" width="15.7109375" style="357" customWidth="1"/>
    <col min="22" max="22" width="14.28515625" style="357" customWidth="1"/>
    <col min="23" max="16384" width="12.5703125" style="357"/>
  </cols>
  <sheetData>
    <row r="1" spans="1:30" ht="16.5" thickBot="1">
      <c r="A1" s="358" t="s">
        <v>759</v>
      </c>
      <c r="U1" s="528" t="s">
        <v>902</v>
      </c>
      <c r="V1" s="528"/>
    </row>
    <row r="2" spans="1:30">
      <c r="A2" s="358" t="s">
        <v>758</v>
      </c>
      <c r="K2" s="367" t="s">
        <v>753</v>
      </c>
      <c r="L2" s="367" t="s">
        <v>752</v>
      </c>
      <c r="T2" s="553"/>
      <c r="U2" s="525" t="s">
        <v>896</v>
      </c>
      <c r="V2" s="525" t="s">
        <v>901</v>
      </c>
      <c r="X2" s="533" t="s">
        <v>320</v>
      </c>
      <c r="Y2" s="533" t="s">
        <v>998</v>
      </c>
      <c r="Z2" s="533" t="s">
        <v>999</v>
      </c>
      <c r="AA2" s="533" t="s">
        <v>888</v>
      </c>
      <c r="AB2" s="533" t="s">
        <v>1000</v>
      </c>
      <c r="AC2" s="533" t="s">
        <v>1001</v>
      </c>
    </row>
    <row r="3" spans="1:30" ht="16.5" thickBot="1">
      <c r="H3" s="366" t="s">
        <v>0</v>
      </c>
      <c r="I3" s="366" t="s">
        <v>747</v>
      </c>
      <c r="J3" s="366" t="s">
        <v>775</v>
      </c>
      <c r="K3" s="394" t="s">
        <v>893</v>
      </c>
      <c r="L3" s="365" t="s">
        <v>894</v>
      </c>
      <c r="T3" s="554" t="s">
        <v>0</v>
      </c>
      <c r="U3" s="407" t="s">
        <v>180</v>
      </c>
      <c r="V3" s="407" t="s">
        <v>180</v>
      </c>
      <c r="X3" s="262">
        <v>1971</v>
      </c>
      <c r="Y3" s="262">
        <v>0</v>
      </c>
      <c r="Z3" s="262">
        <v>56</v>
      </c>
      <c r="AA3" s="262">
        <v>2.3772000000000002</v>
      </c>
      <c r="AB3" s="516">
        <v>-1.6652999999999999E-16</v>
      </c>
      <c r="AC3" s="536">
        <v>0.16988</v>
      </c>
      <c r="AD3" s="535">
        <f>AA3/AC3</f>
        <v>13.993407110901813</v>
      </c>
    </row>
    <row r="4" spans="1:30">
      <c r="B4" s="357" t="s">
        <v>757</v>
      </c>
      <c r="C4" s="357" t="s">
        <v>756</v>
      </c>
      <c r="D4" s="357" t="s">
        <v>755</v>
      </c>
      <c r="E4" s="361" t="s">
        <v>754</v>
      </c>
      <c r="H4" s="357">
        <v>1993</v>
      </c>
      <c r="I4" s="357">
        <v>34.630000000000003</v>
      </c>
      <c r="J4" s="357">
        <f>I4*25.4</f>
        <v>879.60199999999998</v>
      </c>
      <c r="K4" s="357">
        <v>57.54621848739496</v>
      </c>
      <c r="L4" s="357">
        <f>(K4-32)*5/9</f>
        <v>14.192343604108309</v>
      </c>
      <c r="T4" s="415">
        <v>1971</v>
      </c>
      <c r="U4" s="279">
        <v>35.375</v>
      </c>
      <c r="V4" s="279">
        <v>36.004199999999997</v>
      </c>
      <c r="X4" s="262">
        <v>1972</v>
      </c>
      <c r="Y4" s="262">
        <v>0</v>
      </c>
      <c r="Z4" s="262">
        <v>56</v>
      </c>
      <c r="AA4" s="262">
        <v>1.7089399999999999</v>
      </c>
      <c r="AB4" s="516">
        <v>-7.9301999999999999E-17</v>
      </c>
      <c r="AC4" s="536">
        <v>0.14662</v>
      </c>
      <c r="AD4" s="535">
        <f t="shared" ref="AD4:AD9" si="0">AA4/AC4</f>
        <v>11.655572227526939</v>
      </c>
    </row>
    <row r="5" spans="1:30">
      <c r="A5" s="408" t="s">
        <v>751</v>
      </c>
      <c r="B5" s="357">
        <v>44.4</v>
      </c>
      <c r="C5" s="359" t="s">
        <v>750</v>
      </c>
      <c r="D5" s="359" t="s">
        <v>749</v>
      </c>
      <c r="E5" s="414" t="s">
        <v>748</v>
      </c>
      <c r="G5" s="357">
        <v>35.11</v>
      </c>
      <c r="H5" s="357">
        <v>1994</v>
      </c>
      <c r="I5" s="363">
        <v>31.26</v>
      </c>
      <c r="J5" s="357">
        <f t="shared" ref="J5:J28" si="1">I5*25.4</f>
        <v>794.00400000000002</v>
      </c>
      <c r="K5" s="357">
        <v>56.481132075471699</v>
      </c>
      <c r="L5" s="357">
        <f t="shared" ref="L5:L29" si="2">(K5-32)*5/9</f>
        <v>13.60062893081761</v>
      </c>
      <c r="T5" s="415">
        <v>1972</v>
      </c>
      <c r="U5" s="262">
        <v>25.430714300000002</v>
      </c>
      <c r="V5" s="262">
        <v>25.131699999999999</v>
      </c>
      <c r="X5" s="262">
        <v>1974</v>
      </c>
      <c r="Y5" s="262">
        <v>0</v>
      </c>
      <c r="Z5" s="262">
        <v>56</v>
      </c>
      <c r="AA5" s="262">
        <v>1.9054599999999999</v>
      </c>
      <c r="AB5" s="516">
        <v>8.7231799999999998E-17</v>
      </c>
      <c r="AC5" s="536">
        <v>0.15293000000000001</v>
      </c>
      <c r="AD5" s="535">
        <f t="shared" si="0"/>
        <v>12.459687438697442</v>
      </c>
    </row>
    <row r="6" spans="1:30">
      <c r="A6" s="408" t="s">
        <v>746</v>
      </c>
      <c r="B6" s="357">
        <v>50.2</v>
      </c>
      <c r="C6" s="359" t="s">
        <v>450</v>
      </c>
      <c r="D6" s="359" t="s">
        <v>745</v>
      </c>
      <c r="E6" s="414"/>
      <c r="G6" s="357">
        <v>37.559999999999995</v>
      </c>
      <c r="H6" s="357">
        <v>1995</v>
      </c>
      <c r="I6" s="363">
        <v>37.56</v>
      </c>
      <c r="J6" s="357">
        <f t="shared" si="1"/>
        <v>954.024</v>
      </c>
      <c r="K6" s="357">
        <v>57.991525423728817</v>
      </c>
      <c r="L6" s="357">
        <f t="shared" si="2"/>
        <v>14.43973634651601</v>
      </c>
      <c r="T6" s="415">
        <v>1973</v>
      </c>
      <c r="U6" s="357">
        <v>0</v>
      </c>
      <c r="V6" s="357">
        <v>0</v>
      </c>
      <c r="X6" s="262">
        <v>1975</v>
      </c>
      <c r="Y6" s="262">
        <v>0</v>
      </c>
      <c r="Z6" s="262">
        <v>56</v>
      </c>
      <c r="AA6" s="262">
        <v>2.9273799999999999</v>
      </c>
      <c r="AB6" s="516">
        <v>4.5201899999999998E-16</v>
      </c>
      <c r="AC6" s="536">
        <v>0.16436000000000001</v>
      </c>
      <c r="AD6" s="535">
        <f t="shared" si="0"/>
        <v>17.810781211973715</v>
      </c>
    </row>
    <row r="7" spans="1:30">
      <c r="A7" s="408" t="s">
        <v>744</v>
      </c>
      <c r="B7" s="357">
        <v>57</v>
      </c>
      <c r="C7" s="359" t="s">
        <v>743</v>
      </c>
      <c r="D7" s="359" t="s">
        <v>742</v>
      </c>
      <c r="E7" s="414" t="s">
        <v>741</v>
      </c>
      <c r="G7" s="357">
        <v>28.57</v>
      </c>
      <c r="H7" s="357">
        <v>1996</v>
      </c>
      <c r="I7" s="364">
        <v>28.57</v>
      </c>
      <c r="J7" s="357">
        <f t="shared" si="1"/>
        <v>725.678</v>
      </c>
      <c r="K7" s="357">
        <v>57.581005586592177</v>
      </c>
      <c r="L7" s="357">
        <f t="shared" si="2"/>
        <v>14.211669770328987</v>
      </c>
      <c r="T7" s="415">
        <v>1974</v>
      </c>
      <c r="U7" s="262">
        <v>28.355053600000002</v>
      </c>
      <c r="V7" s="262">
        <v>27.325800000000001</v>
      </c>
      <c r="X7" s="262">
        <v>1976</v>
      </c>
      <c r="Y7" s="262">
        <v>0</v>
      </c>
      <c r="Z7" s="262">
        <v>56</v>
      </c>
      <c r="AA7" s="262">
        <v>2.5184899999999999</v>
      </c>
      <c r="AB7" s="516">
        <v>2.7755599999999997E-17</v>
      </c>
      <c r="AC7" s="536">
        <v>0.16619999999999999</v>
      </c>
      <c r="AD7" s="535">
        <f t="shared" si="0"/>
        <v>15.153369434416366</v>
      </c>
    </row>
    <row r="8" spans="1:30">
      <c r="A8" s="408" t="s">
        <v>740</v>
      </c>
      <c r="B8" s="357">
        <v>64.7</v>
      </c>
      <c r="C8" s="359" t="s">
        <v>739</v>
      </c>
      <c r="D8" s="359" t="s">
        <v>446</v>
      </c>
      <c r="E8" s="414" t="s">
        <v>738</v>
      </c>
      <c r="G8" s="357">
        <v>40.910000000000004</v>
      </c>
      <c r="H8" s="357">
        <v>1997</v>
      </c>
      <c r="I8" s="364">
        <v>40.909999999999997</v>
      </c>
      <c r="J8" s="357">
        <f t="shared" si="1"/>
        <v>1039.1139999999998</v>
      </c>
      <c r="K8" s="357">
        <v>57.876712328767127</v>
      </c>
      <c r="L8" s="357">
        <f t="shared" si="2"/>
        <v>14.375951293759515</v>
      </c>
      <c r="T8" s="415">
        <v>1975</v>
      </c>
      <c r="U8" s="262">
        <v>43.5621607</v>
      </c>
      <c r="V8" s="262">
        <v>41.689500000000002</v>
      </c>
      <c r="X8" s="262">
        <v>1977</v>
      </c>
      <c r="Y8" s="262">
        <v>0</v>
      </c>
      <c r="Z8" s="262">
        <v>56</v>
      </c>
      <c r="AA8" s="262">
        <v>1.85711</v>
      </c>
      <c r="AB8" s="516">
        <v>6.3441300000000002E-17</v>
      </c>
      <c r="AC8" s="536">
        <v>0.15587999999999999</v>
      </c>
      <c r="AD8" s="535">
        <f t="shared" si="0"/>
        <v>11.913715678727227</v>
      </c>
    </row>
    <row r="9" spans="1:30">
      <c r="A9" s="408" t="s">
        <v>737</v>
      </c>
      <c r="B9" s="357">
        <v>80</v>
      </c>
      <c r="C9" s="359" t="s">
        <v>736</v>
      </c>
      <c r="D9" s="359" t="s">
        <v>539</v>
      </c>
      <c r="E9" s="414" t="s">
        <v>735</v>
      </c>
      <c r="G9" s="357">
        <v>35.369999999999997</v>
      </c>
      <c r="H9" s="357">
        <v>1998</v>
      </c>
      <c r="I9" s="363">
        <v>35.369999999999997</v>
      </c>
      <c r="J9" s="357">
        <f t="shared" si="1"/>
        <v>898.39799999999991</v>
      </c>
      <c r="K9" s="357">
        <v>60.792243767313018</v>
      </c>
      <c r="L9" s="357">
        <f t="shared" si="2"/>
        <v>15.995690981840564</v>
      </c>
      <c r="T9" s="415">
        <v>1976</v>
      </c>
      <c r="U9" s="262">
        <v>37.477589299999998</v>
      </c>
      <c r="V9" s="262">
        <v>35.710099999999997</v>
      </c>
      <c r="X9" s="262">
        <v>1978</v>
      </c>
      <c r="Y9" s="262">
        <v>0</v>
      </c>
      <c r="Z9" s="262">
        <v>56</v>
      </c>
      <c r="AA9" s="262">
        <v>2.4090099999999999</v>
      </c>
      <c r="AB9" s="516">
        <v>-1.4671E-16</v>
      </c>
      <c r="AC9" s="536">
        <v>0.29531000000000002</v>
      </c>
      <c r="AD9" s="535">
        <f t="shared" si="0"/>
        <v>8.1575632386305905</v>
      </c>
    </row>
    <row r="10" spans="1:30">
      <c r="A10" s="408" t="s">
        <v>734</v>
      </c>
      <c r="B10" s="357">
        <v>81.099999999999994</v>
      </c>
      <c r="C10" s="359" t="s">
        <v>733</v>
      </c>
      <c r="D10" s="359" t="s">
        <v>732</v>
      </c>
      <c r="E10" s="414" t="s">
        <v>731</v>
      </c>
      <c r="G10" s="357">
        <v>40.569999999999993</v>
      </c>
      <c r="H10" s="357">
        <v>1999</v>
      </c>
      <c r="I10" s="364">
        <v>40.57</v>
      </c>
      <c r="J10" s="357">
        <f t="shared" si="1"/>
        <v>1030.4779999999998</v>
      </c>
      <c r="K10" s="357">
        <v>60.792243767313018</v>
      </c>
      <c r="L10" s="357">
        <f t="shared" si="2"/>
        <v>15.995690981840564</v>
      </c>
      <c r="T10" s="415">
        <v>1977</v>
      </c>
      <c r="U10" s="262">
        <v>27.635535699999998</v>
      </c>
      <c r="V10" s="262">
        <v>26.504000000000001</v>
      </c>
      <c r="X10" s="262">
        <v>1979</v>
      </c>
      <c r="Y10" s="262">
        <v>0</v>
      </c>
      <c r="Z10" s="262">
        <v>56</v>
      </c>
      <c r="AA10" s="262">
        <v>2.6454599999999999</v>
      </c>
      <c r="AB10" s="516">
        <v>1.8239400000000001E-16</v>
      </c>
      <c r="AC10" s="536">
        <v>0.47106999999999999</v>
      </c>
    </row>
    <row r="11" spans="1:30">
      <c r="A11" s="408" t="s">
        <v>730</v>
      </c>
      <c r="B11" s="357">
        <v>78.3</v>
      </c>
      <c r="C11" s="359" t="s">
        <v>729</v>
      </c>
      <c r="D11" s="359" t="s">
        <v>728</v>
      </c>
      <c r="E11" s="414" t="s">
        <v>727</v>
      </c>
      <c r="G11" s="357">
        <v>27.490000000000006</v>
      </c>
      <c r="H11" s="357">
        <v>2000</v>
      </c>
      <c r="I11" s="364">
        <v>27.49</v>
      </c>
      <c r="J11" s="357">
        <f t="shared" si="1"/>
        <v>698.24599999999987</v>
      </c>
      <c r="K11" s="357">
        <v>58.774999999999999</v>
      </c>
      <c r="L11" s="357">
        <f t="shared" si="2"/>
        <v>14.875</v>
      </c>
      <c r="T11" s="415">
        <v>1978</v>
      </c>
      <c r="U11" s="262">
        <v>35.848410700000002</v>
      </c>
      <c r="V11" s="262">
        <v>33.875</v>
      </c>
      <c r="X11" s="262">
        <v>1980</v>
      </c>
      <c r="Y11" s="262">
        <v>0</v>
      </c>
      <c r="Z11" s="262">
        <v>56</v>
      </c>
      <c r="AA11" s="262">
        <v>3.01681</v>
      </c>
      <c r="AB11" s="516">
        <v>1.7049899999999999E-16</v>
      </c>
      <c r="AC11" s="536">
        <v>0.23812</v>
      </c>
    </row>
    <row r="12" spans="1:30">
      <c r="A12" s="408" t="s">
        <v>726</v>
      </c>
      <c r="B12" s="357">
        <v>70.099999999999994</v>
      </c>
      <c r="C12" s="359" t="s">
        <v>725</v>
      </c>
      <c r="D12" s="359" t="s">
        <v>724</v>
      </c>
      <c r="E12" s="414" t="s">
        <v>653</v>
      </c>
      <c r="G12" s="357">
        <v>22.539999999999996</v>
      </c>
      <c r="H12" s="357">
        <v>2001</v>
      </c>
      <c r="I12" s="364">
        <v>22.54</v>
      </c>
      <c r="J12" s="357">
        <f t="shared" si="1"/>
        <v>572.51599999999996</v>
      </c>
      <c r="K12" s="357">
        <v>59.89265536723164</v>
      </c>
      <c r="L12" s="357">
        <f t="shared" si="2"/>
        <v>15.495919648462023</v>
      </c>
      <c r="T12" s="415">
        <v>1979</v>
      </c>
      <c r="U12" s="262">
        <v>39.366964299999999</v>
      </c>
      <c r="V12" s="262">
        <v>39.713299999999997</v>
      </c>
      <c r="X12" s="262">
        <v>1981</v>
      </c>
      <c r="Y12" s="262">
        <v>0</v>
      </c>
      <c r="Z12" s="262">
        <v>56</v>
      </c>
      <c r="AA12" s="262">
        <v>2.3041800000000001</v>
      </c>
      <c r="AB12" s="516">
        <v>2.0221899999999999E-16</v>
      </c>
      <c r="AC12" s="536">
        <v>0.28749999999999998</v>
      </c>
    </row>
    <row r="13" spans="1:30">
      <c r="A13" s="408" t="s">
        <v>723</v>
      </c>
      <c r="B13" s="357">
        <v>52.9</v>
      </c>
      <c r="C13" s="359" t="s">
        <v>722</v>
      </c>
      <c r="D13" s="359" t="s">
        <v>721</v>
      </c>
      <c r="E13" s="414" t="s">
        <v>720</v>
      </c>
      <c r="G13" s="357">
        <v>29.12</v>
      </c>
      <c r="H13" s="357">
        <v>2002</v>
      </c>
      <c r="I13" s="364">
        <v>29.3</v>
      </c>
      <c r="J13" s="357">
        <f t="shared" si="1"/>
        <v>744.22</v>
      </c>
      <c r="K13" s="357">
        <v>59.266106442577033</v>
      </c>
      <c r="L13" s="357">
        <f t="shared" si="2"/>
        <v>15.147836912542797</v>
      </c>
      <c r="T13" s="415">
        <v>1980</v>
      </c>
      <c r="U13" s="262">
        <v>44.893035699999999</v>
      </c>
      <c r="V13" s="262">
        <v>42.496299999999998</v>
      </c>
      <c r="X13" s="262">
        <v>1982</v>
      </c>
      <c r="Y13" s="262">
        <v>0</v>
      </c>
      <c r="Z13" s="262">
        <v>56</v>
      </c>
      <c r="AA13" s="262">
        <v>1.9657</v>
      </c>
      <c r="AB13" s="516">
        <v>-3.9650999999999998E-18</v>
      </c>
      <c r="AC13" s="536">
        <v>0.18712000000000001</v>
      </c>
    </row>
    <row r="14" spans="1:30">
      <c r="A14" s="408" t="s">
        <v>719</v>
      </c>
      <c r="B14" s="357">
        <v>51.9</v>
      </c>
      <c r="C14" s="359" t="s">
        <v>450</v>
      </c>
      <c r="D14" s="359" t="s">
        <v>718</v>
      </c>
      <c r="E14" s="414" t="s">
        <v>717</v>
      </c>
      <c r="G14" s="357">
        <v>19.7</v>
      </c>
      <c r="H14" s="357">
        <v>2003</v>
      </c>
      <c r="I14" s="364">
        <v>21.45000000000001</v>
      </c>
      <c r="J14" s="357">
        <f t="shared" si="1"/>
        <v>544.83000000000027</v>
      </c>
      <c r="K14" s="357">
        <v>58.908077994428972</v>
      </c>
      <c r="L14" s="357">
        <f t="shared" si="2"/>
        <v>14.948932219127206</v>
      </c>
      <c r="T14" s="415">
        <v>1981</v>
      </c>
      <c r="U14" s="262">
        <v>34.288392899999998</v>
      </c>
      <c r="V14" s="262">
        <v>32.458799999999997</v>
      </c>
      <c r="X14" s="262">
        <v>1983</v>
      </c>
      <c r="Y14" s="262">
        <v>0</v>
      </c>
      <c r="Z14" s="262">
        <v>56</v>
      </c>
      <c r="AA14" s="262">
        <v>3.0362499999999999</v>
      </c>
      <c r="AB14" s="516">
        <v>1.3481299999999999E-16</v>
      </c>
      <c r="AC14" s="536">
        <v>0.24273</v>
      </c>
    </row>
    <row r="15" spans="1:30">
      <c r="A15" s="408" t="s">
        <v>716</v>
      </c>
      <c r="B15" s="357">
        <v>32.1</v>
      </c>
      <c r="C15" s="359" t="s">
        <v>715</v>
      </c>
      <c r="D15" s="359" t="s">
        <v>714</v>
      </c>
      <c r="E15" s="414"/>
      <c r="G15" s="357">
        <v>32.779999999999994</v>
      </c>
      <c r="H15" s="357">
        <v>2004</v>
      </c>
      <c r="I15" s="364">
        <v>20.110000000000003</v>
      </c>
      <c r="J15" s="357">
        <f t="shared" si="1"/>
        <v>510.79400000000004</v>
      </c>
      <c r="K15" s="357">
        <v>60.615566037735846</v>
      </c>
      <c r="L15" s="357">
        <f t="shared" si="2"/>
        <v>15.897536687631025</v>
      </c>
      <c r="T15" s="415">
        <v>1982</v>
      </c>
      <c r="U15" s="262">
        <v>29.251428600000001</v>
      </c>
      <c r="V15" s="262">
        <v>31.107099999999999</v>
      </c>
      <c r="X15" s="262">
        <v>1984</v>
      </c>
      <c r="Y15" s="262">
        <v>0</v>
      </c>
      <c r="Z15" s="262">
        <v>56</v>
      </c>
      <c r="AA15" s="262">
        <v>2.7583099999999998</v>
      </c>
      <c r="AB15" s="516">
        <v>8.16807E-16</v>
      </c>
      <c r="AC15" s="536">
        <v>0.23973</v>
      </c>
    </row>
    <row r="16" spans="1:30">
      <c r="A16" s="408" t="s">
        <v>713</v>
      </c>
      <c r="B16" s="357">
        <v>32.299999999999997</v>
      </c>
      <c r="C16" s="359" t="s">
        <v>712</v>
      </c>
      <c r="D16" s="359" t="s">
        <v>711</v>
      </c>
      <c r="E16" s="414"/>
      <c r="G16" s="357">
        <v>25.009999999999998</v>
      </c>
      <c r="H16" s="357">
        <v>2005</v>
      </c>
      <c r="I16" s="364">
        <v>25.01</v>
      </c>
      <c r="J16" s="357">
        <f t="shared" si="1"/>
        <v>635.25400000000002</v>
      </c>
      <c r="K16" s="357">
        <v>59.03</v>
      </c>
      <c r="L16" s="357">
        <f t="shared" si="2"/>
        <v>15.016666666666667</v>
      </c>
      <c r="T16" s="415">
        <v>1983</v>
      </c>
      <c r="U16" s="262">
        <v>45.182321399999999</v>
      </c>
      <c r="V16" s="262">
        <v>45.7117</v>
      </c>
      <c r="X16" s="262">
        <v>1985</v>
      </c>
      <c r="Y16" s="262">
        <v>0</v>
      </c>
      <c r="Z16" s="262">
        <v>56</v>
      </c>
      <c r="AA16" s="262">
        <v>2.11537</v>
      </c>
      <c r="AB16" s="516">
        <v>-2.2204E-16</v>
      </c>
      <c r="AC16" s="536">
        <v>0.15046000000000001</v>
      </c>
    </row>
    <row r="17" spans="1:33">
      <c r="A17" s="408" t="s">
        <v>710</v>
      </c>
      <c r="B17" s="357">
        <v>34.200000000000003</v>
      </c>
      <c r="C17" s="359" t="s">
        <v>709</v>
      </c>
      <c r="D17" s="359" t="s">
        <v>708</v>
      </c>
      <c r="E17" s="414"/>
      <c r="G17" s="357">
        <v>18.020000000000003</v>
      </c>
      <c r="H17" s="357">
        <v>2006</v>
      </c>
      <c r="I17" s="363">
        <v>18.02</v>
      </c>
      <c r="J17" s="357">
        <f t="shared" si="1"/>
        <v>457.70799999999997</v>
      </c>
      <c r="K17" s="357">
        <v>60.8</v>
      </c>
      <c r="L17" s="357">
        <f t="shared" si="2"/>
        <v>16</v>
      </c>
      <c r="T17" s="415">
        <v>1984</v>
      </c>
      <c r="U17" s="262">
        <v>41.046250000000001</v>
      </c>
      <c r="V17" s="262">
        <v>41.138800000000003</v>
      </c>
      <c r="X17" s="262">
        <v>1986</v>
      </c>
      <c r="Y17" s="262">
        <v>0</v>
      </c>
      <c r="Z17" s="262">
        <v>56</v>
      </c>
      <c r="AA17" s="262">
        <v>2.9117999999999999</v>
      </c>
      <c r="AB17" s="262">
        <v>0</v>
      </c>
      <c r="AC17" s="536">
        <v>0.12827</v>
      </c>
    </row>
    <row r="18" spans="1:33">
      <c r="A18" s="408" t="s">
        <v>707</v>
      </c>
      <c r="B18" s="357">
        <v>47.6</v>
      </c>
      <c r="C18" s="359" t="s">
        <v>706</v>
      </c>
      <c r="D18" s="359" t="s">
        <v>705</v>
      </c>
      <c r="E18" s="414"/>
      <c r="G18" s="357">
        <v>37.470000000000006</v>
      </c>
      <c r="H18" s="357">
        <v>2007</v>
      </c>
      <c r="I18" s="363">
        <v>37.47</v>
      </c>
      <c r="J18" s="357">
        <f t="shared" si="1"/>
        <v>951.73799999999994</v>
      </c>
      <c r="K18" s="357">
        <v>58.3</v>
      </c>
      <c r="L18" s="357">
        <f t="shared" si="2"/>
        <v>14.611111111111111</v>
      </c>
      <c r="T18" s="415">
        <v>1985</v>
      </c>
      <c r="U18" s="262">
        <v>31.478750000000002</v>
      </c>
      <c r="V18" s="262">
        <v>30.5825</v>
      </c>
      <c r="X18" s="262">
        <v>1987</v>
      </c>
      <c r="Y18" s="262">
        <v>0</v>
      </c>
      <c r="Z18" s="262">
        <v>56</v>
      </c>
      <c r="AA18" s="262">
        <v>2.5897700000000001</v>
      </c>
      <c r="AB18" s="516">
        <v>-4.7581E-17</v>
      </c>
      <c r="AC18" s="536">
        <v>0.23319000000000001</v>
      </c>
    </row>
    <row r="19" spans="1:33">
      <c r="A19" s="408" t="s">
        <v>704</v>
      </c>
      <c r="B19" s="357">
        <v>59.6</v>
      </c>
      <c r="C19" s="359" t="s">
        <v>703</v>
      </c>
      <c r="D19" s="359" t="s">
        <v>510</v>
      </c>
      <c r="E19" s="414" t="s">
        <v>702</v>
      </c>
      <c r="G19" s="357">
        <v>38.300000000000004</v>
      </c>
      <c r="H19" s="357">
        <v>2008</v>
      </c>
      <c r="I19" s="363">
        <v>38.299999999999997</v>
      </c>
      <c r="J19" s="357">
        <f t="shared" si="1"/>
        <v>972.81999999999982</v>
      </c>
      <c r="K19" s="357">
        <v>57.52</v>
      </c>
      <c r="L19" s="357">
        <f t="shared" si="2"/>
        <v>14.177777777777781</v>
      </c>
      <c r="T19" s="415">
        <v>1986</v>
      </c>
      <c r="U19" s="262">
        <v>43.330357100000001</v>
      </c>
      <c r="V19" s="262">
        <v>43.625399999999999</v>
      </c>
      <c r="X19" s="262">
        <v>1988</v>
      </c>
      <c r="Y19" s="262">
        <v>0</v>
      </c>
      <c r="Z19" s="262">
        <v>56</v>
      </c>
      <c r="AA19" s="262">
        <v>3.6871399999999999</v>
      </c>
      <c r="AB19" s="516">
        <v>4.4012400000000001E-16</v>
      </c>
      <c r="AC19" s="536">
        <v>0.34611999999999998</v>
      </c>
    </row>
    <row r="20" spans="1:33">
      <c r="A20" s="408" t="s">
        <v>701</v>
      </c>
      <c r="B20" s="357">
        <v>66.400000000000006</v>
      </c>
      <c r="C20" s="359" t="s">
        <v>700</v>
      </c>
      <c r="D20" s="359" t="s">
        <v>699</v>
      </c>
      <c r="E20" s="414" t="s">
        <v>698</v>
      </c>
      <c r="G20" s="357">
        <v>24.890000000000008</v>
      </c>
      <c r="H20" s="357">
        <v>2009</v>
      </c>
      <c r="I20" s="363">
        <v>24.89</v>
      </c>
      <c r="J20" s="357">
        <f t="shared" si="1"/>
        <v>632.20600000000002</v>
      </c>
      <c r="K20" s="357">
        <v>57.66</v>
      </c>
      <c r="L20" s="357">
        <f t="shared" si="2"/>
        <v>14.255555555555553</v>
      </c>
      <c r="T20" s="415">
        <v>1987</v>
      </c>
      <c r="U20" s="262">
        <v>38.5382143</v>
      </c>
      <c r="V20" s="262">
        <v>39.299599999999998</v>
      </c>
      <c r="X20" s="262">
        <v>1989</v>
      </c>
      <c r="Y20" s="262">
        <v>0</v>
      </c>
      <c r="Z20" s="262">
        <v>56</v>
      </c>
      <c r="AA20" s="262">
        <v>2.4682300000000001</v>
      </c>
      <c r="AB20" s="516">
        <v>-1.6257E-16</v>
      </c>
      <c r="AC20" s="536">
        <v>0.21418999999999999</v>
      </c>
      <c r="AF20" s="537"/>
      <c r="AG20" s="537"/>
    </row>
    <row r="21" spans="1:33">
      <c r="A21" s="408" t="s">
        <v>697</v>
      </c>
      <c r="B21" s="357">
        <v>81.2</v>
      </c>
      <c r="C21" s="359" t="s">
        <v>696</v>
      </c>
      <c r="D21" s="359" t="s">
        <v>629</v>
      </c>
      <c r="E21" s="414" t="s">
        <v>465</v>
      </c>
      <c r="G21" s="357">
        <v>32.53</v>
      </c>
      <c r="H21" s="357">
        <v>2010</v>
      </c>
      <c r="I21" s="363">
        <v>32.53</v>
      </c>
      <c r="J21" s="357">
        <f t="shared" si="1"/>
        <v>826.26199999999994</v>
      </c>
      <c r="K21" s="357">
        <v>58.29</v>
      </c>
      <c r="L21" s="357">
        <f t="shared" si="2"/>
        <v>14.605555555555554</v>
      </c>
      <c r="T21" s="415">
        <v>1988</v>
      </c>
      <c r="U21" s="262">
        <v>54.868214299999998</v>
      </c>
      <c r="V21" s="262">
        <v>50.254199999999997</v>
      </c>
      <c r="X21" s="262">
        <v>1990</v>
      </c>
      <c r="Y21" s="262">
        <v>0</v>
      </c>
      <c r="Z21" s="262">
        <v>56</v>
      </c>
      <c r="AA21" s="262">
        <v>3.01837</v>
      </c>
      <c r="AB21" s="516">
        <v>7.0578499999999999E-16</v>
      </c>
      <c r="AC21" s="536">
        <v>0.17147000000000001</v>
      </c>
    </row>
    <row r="22" spans="1:33">
      <c r="A22" s="408" t="s">
        <v>695</v>
      </c>
      <c r="B22" s="357">
        <v>82.4</v>
      </c>
      <c r="C22" s="359" t="s">
        <v>694</v>
      </c>
      <c r="D22" s="359" t="s">
        <v>693</v>
      </c>
      <c r="E22" s="414" t="s">
        <v>692</v>
      </c>
      <c r="G22" s="357">
        <v>23.38</v>
      </c>
      <c r="H22" s="357">
        <v>2011</v>
      </c>
      <c r="I22" s="363">
        <v>23.38</v>
      </c>
      <c r="J22" s="357">
        <f t="shared" si="1"/>
        <v>593.85199999999998</v>
      </c>
      <c r="K22" s="357">
        <v>59.74</v>
      </c>
      <c r="L22" s="357">
        <f t="shared" si="2"/>
        <v>15.411111111111113</v>
      </c>
      <c r="T22" s="415">
        <v>1989</v>
      </c>
      <c r="U22" s="262">
        <v>36.729642900000002</v>
      </c>
      <c r="V22" s="262">
        <v>35.437100000000001</v>
      </c>
      <c r="X22" s="262">
        <v>1991</v>
      </c>
      <c r="Y22" s="262">
        <v>0</v>
      </c>
      <c r="Z22" s="262">
        <v>56</v>
      </c>
      <c r="AA22" s="262">
        <v>1.8893</v>
      </c>
      <c r="AB22" s="516">
        <v>-1.6257E-16</v>
      </c>
      <c r="AC22" s="536">
        <v>0.14945</v>
      </c>
    </row>
    <row r="23" spans="1:33">
      <c r="A23" s="408" t="s">
        <v>691</v>
      </c>
      <c r="B23" s="357">
        <v>82.9</v>
      </c>
      <c r="C23" s="359" t="s">
        <v>690</v>
      </c>
      <c r="D23" s="359" t="s">
        <v>657</v>
      </c>
      <c r="E23" s="414" t="s">
        <v>457</v>
      </c>
      <c r="G23" s="357">
        <v>21.669999999999998</v>
      </c>
      <c r="H23" s="357">
        <v>2012</v>
      </c>
      <c r="I23" s="363">
        <v>21.67</v>
      </c>
      <c r="J23" s="357">
        <f t="shared" si="1"/>
        <v>550.41800000000001</v>
      </c>
      <c r="K23" s="357">
        <v>61.83</v>
      </c>
      <c r="L23" s="357">
        <f t="shared" si="2"/>
        <v>16.572222222222219</v>
      </c>
      <c r="T23" s="415">
        <v>1990</v>
      </c>
      <c r="U23" s="262">
        <v>44.916249999999998</v>
      </c>
      <c r="V23" s="262">
        <v>43.0246</v>
      </c>
      <c r="W23" s="528" t="s">
        <v>903</v>
      </c>
      <c r="X23" s="262">
        <v>1992</v>
      </c>
      <c r="Y23" s="262">
        <v>0</v>
      </c>
      <c r="Z23" s="262">
        <v>56</v>
      </c>
      <c r="AA23" s="262">
        <v>2.3928799999999999</v>
      </c>
      <c r="AB23" s="516">
        <v>-2.2798999999999998E-16</v>
      </c>
      <c r="AC23" s="536">
        <v>0.19384000000000001</v>
      </c>
      <c r="AF23" s="357" t="s">
        <v>1002</v>
      </c>
    </row>
    <row r="24" spans="1:33">
      <c r="A24" s="408" t="s">
        <v>689</v>
      </c>
      <c r="B24" s="357">
        <v>74.2</v>
      </c>
      <c r="C24" s="359" t="s">
        <v>688</v>
      </c>
      <c r="D24" s="359" t="s">
        <v>687</v>
      </c>
      <c r="E24" s="414" t="s">
        <v>686</v>
      </c>
      <c r="G24" s="357">
        <v>33.46</v>
      </c>
      <c r="H24" s="357">
        <v>2013</v>
      </c>
      <c r="I24" s="363">
        <v>33.46</v>
      </c>
      <c r="J24" s="357">
        <f t="shared" si="1"/>
        <v>849.88400000000001</v>
      </c>
      <c r="K24" s="357">
        <v>56.9</v>
      </c>
      <c r="L24" s="357">
        <f t="shared" si="2"/>
        <v>13.833333333333334</v>
      </c>
      <c r="T24" s="415">
        <v>1991</v>
      </c>
      <c r="U24" s="262">
        <v>28.1146429</v>
      </c>
      <c r="V24" s="262">
        <v>27.380400000000002</v>
      </c>
      <c r="W24" s="357">
        <v>879.60199999999998</v>
      </c>
      <c r="X24" s="262">
        <v>1993</v>
      </c>
      <c r="Y24" s="262">
        <v>0</v>
      </c>
      <c r="Z24" s="262">
        <v>56</v>
      </c>
      <c r="AA24" s="262">
        <v>2.2255699999999998</v>
      </c>
      <c r="AB24" s="516">
        <v>3.1720699999999998E-16</v>
      </c>
      <c r="AC24" s="536">
        <v>0.22137999999999999</v>
      </c>
      <c r="AF24" s="357" t="s">
        <v>1003</v>
      </c>
    </row>
    <row r="25" spans="1:33">
      <c r="A25" s="408" t="s">
        <v>685</v>
      </c>
      <c r="B25" s="357">
        <v>62</v>
      </c>
      <c r="C25" s="359" t="s">
        <v>684</v>
      </c>
      <c r="D25" s="359" t="s">
        <v>510</v>
      </c>
      <c r="E25" s="414" t="s">
        <v>683</v>
      </c>
      <c r="G25" s="357">
        <v>21.319999999999997</v>
      </c>
      <c r="H25" s="357">
        <v>2014</v>
      </c>
      <c r="I25" s="363">
        <v>21.32</v>
      </c>
      <c r="J25" s="357">
        <f t="shared" si="1"/>
        <v>541.52800000000002</v>
      </c>
      <c r="K25" s="357">
        <v>57.76</v>
      </c>
      <c r="L25" s="357">
        <f t="shared" si="2"/>
        <v>14.31111111111111</v>
      </c>
      <c r="T25" s="415">
        <v>1992</v>
      </c>
      <c r="U25" s="262">
        <v>35.608355400000001</v>
      </c>
      <c r="V25" s="262">
        <v>33.136400000000002</v>
      </c>
      <c r="W25" s="357">
        <v>794.00400000000002</v>
      </c>
      <c r="X25" s="262">
        <v>1994</v>
      </c>
      <c r="Y25" s="262">
        <v>0</v>
      </c>
      <c r="Z25" s="262">
        <v>56</v>
      </c>
      <c r="AA25" s="262">
        <v>1.9682599999999999</v>
      </c>
      <c r="AB25" s="516">
        <v>6.1458799999999996E-16</v>
      </c>
      <c r="AC25" s="536">
        <v>0.23368</v>
      </c>
      <c r="AF25" s="357" t="s">
        <v>1004</v>
      </c>
    </row>
    <row r="26" spans="1:33">
      <c r="A26" s="408" t="s">
        <v>682</v>
      </c>
      <c r="B26" s="357">
        <v>47.1</v>
      </c>
      <c r="C26" s="359" t="s">
        <v>681</v>
      </c>
      <c r="D26" s="359" t="s">
        <v>680</v>
      </c>
      <c r="E26" s="414" t="s">
        <v>679</v>
      </c>
      <c r="G26" s="357">
        <v>37.19</v>
      </c>
      <c r="H26" s="357">
        <v>2015</v>
      </c>
      <c r="I26" s="363">
        <v>37.19</v>
      </c>
      <c r="J26" s="357">
        <f t="shared" si="1"/>
        <v>944.62599999999986</v>
      </c>
      <c r="K26" s="357">
        <v>59.4</v>
      </c>
      <c r="L26" s="357">
        <f t="shared" si="2"/>
        <v>15.222222222222221</v>
      </c>
      <c r="T26" s="415">
        <v>1993</v>
      </c>
      <c r="U26" s="262">
        <v>33.118564300000003</v>
      </c>
      <c r="V26" s="262">
        <v>31.682300000000001</v>
      </c>
      <c r="W26" s="357">
        <v>954.024</v>
      </c>
      <c r="X26" s="262">
        <v>1995</v>
      </c>
      <c r="Y26" s="262">
        <v>0</v>
      </c>
      <c r="Z26" s="262">
        <v>56</v>
      </c>
      <c r="AA26" s="262">
        <v>2.65062</v>
      </c>
      <c r="AB26" s="516">
        <v>-2.3790000000000001E-17</v>
      </c>
      <c r="AC26" s="536">
        <v>0.18915000000000001</v>
      </c>
    </row>
    <row r="27" spans="1:33">
      <c r="A27" s="408" t="s">
        <v>678</v>
      </c>
      <c r="B27" s="357">
        <v>36.700000000000003</v>
      </c>
      <c r="C27" s="359" t="s">
        <v>677</v>
      </c>
      <c r="D27" s="359" t="s">
        <v>593</v>
      </c>
      <c r="E27" s="414"/>
      <c r="G27" s="357">
        <v>24.47</v>
      </c>
      <c r="H27" s="357">
        <v>2016</v>
      </c>
      <c r="I27" s="363">
        <v>24.47</v>
      </c>
      <c r="J27" s="357">
        <f t="shared" si="1"/>
        <v>621.5379999999999</v>
      </c>
      <c r="K27" s="357">
        <v>60.67</v>
      </c>
      <c r="L27" s="357">
        <f t="shared" si="2"/>
        <v>15.927777777777781</v>
      </c>
      <c r="T27" s="415">
        <v>1994</v>
      </c>
      <c r="U27" s="262">
        <v>29.289562499999999</v>
      </c>
      <c r="V27" s="262">
        <v>27.556699999999999</v>
      </c>
      <c r="W27" s="357">
        <v>725.678</v>
      </c>
      <c r="X27" s="262">
        <v>1996</v>
      </c>
      <c r="Y27" s="262">
        <v>0</v>
      </c>
      <c r="Z27" s="262">
        <v>56</v>
      </c>
      <c r="AA27" s="262">
        <v>2.0116100000000001</v>
      </c>
      <c r="AB27" s="516">
        <v>5.15461E-17</v>
      </c>
      <c r="AC27" s="536">
        <v>0.37141999999999997</v>
      </c>
    </row>
    <row r="28" spans="1:33">
      <c r="A28" s="408" t="s">
        <v>676</v>
      </c>
      <c r="B28" s="357">
        <v>32.200000000000003</v>
      </c>
      <c r="C28" s="359" t="s">
        <v>675</v>
      </c>
      <c r="D28" s="359" t="s">
        <v>674</v>
      </c>
      <c r="E28" s="414"/>
      <c r="G28" s="357">
        <v>33.42</v>
      </c>
      <c r="H28" s="357">
        <v>2017</v>
      </c>
      <c r="I28" s="357">
        <v>33.42</v>
      </c>
      <c r="J28" s="357">
        <f t="shared" si="1"/>
        <v>848.86800000000005</v>
      </c>
      <c r="K28" s="357">
        <v>59.99</v>
      </c>
      <c r="L28" s="357">
        <f t="shared" si="2"/>
        <v>15.550000000000002</v>
      </c>
      <c r="T28" s="415">
        <v>1995</v>
      </c>
      <c r="U28" s="262">
        <v>39.443754800000001</v>
      </c>
      <c r="V28" s="262">
        <v>38.697299999999998</v>
      </c>
      <c r="W28" s="357">
        <v>1039.1139999999998</v>
      </c>
      <c r="X28" s="262">
        <v>1997</v>
      </c>
      <c r="Y28" s="262">
        <v>0</v>
      </c>
      <c r="Z28" s="262">
        <v>56</v>
      </c>
      <c r="AA28" s="262">
        <v>2.5258099999999999</v>
      </c>
      <c r="AB28" s="516">
        <v>1.6653299999999999E-16</v>
      </c>
      <c r="AC28" s="536">
        <v>0.42897999999999997</v>
      </c>
    </row>
    <row r="29" spans="1:33">
      <c r="A29" s="408" t="s">
        <v>673</v>
      </c>
      <c r="B29" s="357">
        <v>36.299999999999997</v>
      </c>
      <c r="C29" s="359" t="s">
        <v>672</v>
      </c>
      <c r="D29" s="359" t="s">
        <v>671</v>
      </c>
      <c r="E29" s="414"/>
      <c r="H29" s="357">
        <v>2018</v>
      </c>
      <c r="I29" s="357">
        <v>33.61</v>
      </c>
      <c r="J29" s="357">
        <f>I29*25.4</f>
        <v>853.69399999999996</v>
      </c>
      <c r="K29" s="357">
        <v>58.34</v>
      </c>
      <c r="L29" s="357">
        <f t="shared" si="2"/>
        <v>14.633333333333335</v>
      </c>
      <c r="T29" s="415">
        <v>1996</v>
      </c>
      <c r="U29" s="262">
        <v>29.934693800000002</v>
      </c>
      <c r="V29" s="262">
        <v>28.2225</v>
      </c>
      <c r="W29" s="357">
        <v>898.39799999999991</v>
      </c>
      <c r="X29" s="262">
        <v>1998</v>
      </c>
      <c r="Y29" s="262">
        <v>0</v>
      </c>
      <c r="Z29" s="262">
        <v>56</v>
      </c>
      <c r="AA29" s="262">
        <v>3.0944400000000001</v>
      </c>
      <c r="AB29" s="516">
        <v>-2.7756000000000002E-16</v>
      </c>
      <c r="AC29" s="536">
        <v>0.17837</v>
      </c>
    </row>
    <row r="30" spans="1:33">
      <c r="A30" s="408" t="s">
        <v>670</v>
      </c>
      <c r="B30" s="357">
        <v>49</v>
      </c>
      <c r="C30" s="359" t="s">
        <v>669</v>
      </c>
      <c r="D30" s="359" t="s">
        <v>668</v>
      </c>
      <c r="E30" s="414"/>
      <c r="H30" s="357">
        <v>2019</v>
      </c>
      <c r="T30" s="415">
        <v>1997</v>
      </c>
      <c r="U30" s="262">
        <v>37.586515300000002</v>
      </c>
      <c r="V30" s="262">
        <v>35.192799999999998</v>
      </c>
      <c r="W30" s="357">
        <v>1030.4779999999998</v>
      </c>
      <c r="X30" s="262">
        <v>1999</v>
      </c>
      <c r="Y30" s="262">
        <v>0</v>
      </c>
      <c r="Z30" s="262">
        <v>56</v>
      </c>
      <c r="AA30" s="262">
        <v>2.6722299999999999</v>
      </c>
      <c r="AB30" s="516">
        <v>4.87705E-16</v>
      </c>
      <c r="AC30" s="536">
        <v>0.25314999999999999</v>
      </c>
    </row>
    <row r="31" spans="1:33">
      <c r="A31" s="408" t="s">
        <v>667</v>
      </c>
      <c r="B31" s="357">
        <v>59.6</v>
      </c>
      <c r="C31" s="359" t="s">
        <v>666</v>
      </c>
      <c r="D31" s="359" t="s">
        <v>665</v>
      </c>
      <c r="E31" s="414" t="s">
        <v>664</v>
      </c>
      <c r="T31" s="415">
        <v>1998</v>
      </c>
      <c r="U31" s="262">
        <v>46.048270700000003</v>
      </c>
      <c r="V31" s="262">
        <v>44.053899999999999</v>
      </c>
      <c r="W31" s="357">
        <v>698.24599999999987</v>
      </c>
      <c r="X31" s="262">
        <v>2000</v>
      </c>
      <c r="Y31" s="262">
        <v>0</v>
      </c>
      <c r="Z31" s="262">
        <v>56</v>
      </c>
      <c r="AA31" s="262">
        <v>2.5376699999999999</v>
      </c>
      <c r="AB31" s="516">
        <v>-5.1546E-16</v>
      </c>
      <c r="AC31" s="536">
        <v>0.32029999999999997</v>
      </c>
    </row>
    <row r="32" spans="1:33">
      <c r="A32" s="408" t="s">
        <v>663</v>
      </c>
      <c r="B32" s="357">
        <v>67.5</v>
      </c>
      <c r="C32" s="359" t="s">
        <v>662</v>
      </c>
      <c r="D32" s="359" t="s">
        <v>661</v>
      </c>
      <c r="E32" s="414" t="s">
        <v>660</v>
      </c>
      <c r="H32" s="362" t="s">
        <v>257</v>
      </c>
      <c r="I32" s="361"/>
      <c r="J32" s="360">
        <f>MIN(J5:J28)</f>
        <v>457.70799999999997</v>
      </c>
      <c r="K32" s="360">
        <f>MIN(K5:K27)</f>
        <v>56.481132075471699</v>
      </c>
      <c r="L32" s="360">
        <f>MIN(L5:L27)</f>
        <v>13.60062893081761</v>
      </c>
      <c r="T32" s="415">
        <v>1999</v>
      </c>
      <c r="U32" s="262">
        <v>39.7654006</v>
      </c>
      <c r="V32" s="262">
        <v>35.390900000000002</v>
      </c>
      <c r="W32" s="357">
        <v>572.51599999999996</v>
      </c>
      <c r="X32" s="262">
        <v>2001</v>
      </c>
      <c r="Y32" s="262">
        <v>0</v>
      </c>
      <c r="Z32" s="262">
        <v>56</v>
      </c>
      <c r="AA32" s="262">
        <v>1.76336</v>
      </c>
      <c r="AB32" s="516">
        <v>1.75617E-16</v>
      </c>
      <c r="AC32" s="536">
        <v>0.25302999999999998</v>
      </c>
    </row>
    <row r="33" spans="1:29">
      <c r="A33" s="408" t="s">
        <v>659</v>
      </c>
      <c r="B33" s="357">
        <v>84.1</v>
      </c>
      <c r="C33" s="359" t="s">
        <v>658</v>
      </c>
      <c r="D33" s="359" t="s">
        <v>657</v>
      </c>
      <c r="E33" s="414" t="s">
        <v>656</v>
      </c>
      <c r="H33" s="362" t="s">
        <v>258</v>
      </c>
      <c r="I33" s="361"/>
      <c r="J33" s="360">
        <f xml:space="preserve"> MAX(J5:J27)</f>
        <v>1039.1139999999998</v>
      </c>
      <c r="K33" s="360">
        <f xml:space="preserve"> MAX(K5:K27)</f>
        <v>61.83</v>
      </c>
      <c r="L33" s="360">
        <f xml:space="preserve"> MAX(L5:L27)</f>
        <v>16.572222222222219</v>
      </c>
      <c r="T33" s="415">
        <v>2000</v>
      </c>
      <c r="U33" s="262">
        <v>37.762993299999998</v>
      </c>
      <c r="V33" s="262">
        <v>37.027999999999999</v>
      </c>
      <c r="W33" s="357">
        <v>744.22</v>
      </c>
      <c r="X33" s="262">
        <v>2002</v>
      </c>
      <c r="Y33" s="262">
        <v>0</v>
      </c>
      <c r="Z33" s="262">
        <v>56</v>
      </c>
      <c r="AA33" s="262">
        <v>2.8989500000000001</v>
      </c>
      <c r="AB33" s="516">
        <v>-1.9824999999999999E-16</v>
      </c>
      <c r="AC33" s="536">
        <v>0.33160000000000001</v>
      </c>
    </row>
    <row r="34" spans="1:29">
      <c r="A34" s="408" t="s">
        <v>654</v>
      </c>
      <c r="C34" s="359"/>
      <c r="D34" s="359"/>
      <c r="E34" s="414" t="s">
        <v>653</v>
      </c>
      <c r="H34" s="362" t="s">
        <v>655</v>
      </c>
      <c r="I34" s="361"/>
      <c r="J34" s="360">
        <f>AVERAGE(J5:J27)</f>
        <v>743.04939130434798</v>
      </c>
      <c r="K34" s="360">
        <f>AVERAGE(K5:K27)</f>
        <v>58.994446469180829</v>
      </c>
      <c r="L34" s="360">
        <f>AVERAGE(L5:L27)</f>
        <v>14.996914705100469</v>
      </c>
      <c r="T34" s="415">
        <v>2001</v>
      </c>
      <c r="U34" s="262">
        <v>26.289437700000001</v>
      </c>
      <c r="V34" s="262">
        <v>25.5215</v>
      </c>
      <c r="W34" s="357">
        <v>544.83000000000027</v>
      </c>
      <c r="X34" s="262">
        <v>2003</v>
      </c>
      <c r="Y34" s="262">
        <v>0</v>
      </c>
      <c r="Z34" s="262">
        <v>56</v>
      </c>
      <c r="AA34" s="262">
        <v>4.9844999999999997</v>
      </c>
      <c r="AB34" s="516">
        <v>4.5598400000000004E-16</v>
      </c>
      <c r="AC34" s="536">
        <v>0.39916000000000001</v>
      </c>
    </row>
    <row r="35" spans="1:29">
      <c r="A35" s="408" t="s">
        <v>652</v>
      </c>
      <c r="C35" s="359"/>
      <c r="D35" s="359"/>
      <c r="E35" s="414" t="s">
        <v>651</v>
      </c>
      <c r="H35" s="362" t="s">
        <v>69</v>
      </c>
      <c r="I35" s="361"/>
      <c r="J35" s="360">
        <f>STDEV(J5:J27)</f>
        <v>183.59044125586044</v>
      </c>
      <c r="K35" s="360">
        <f>STDEV(K5:K27)</f>
        <v>1.4502566784474464</v>
      </c>
      <c r="L35" s="360">
        <f>STDEV(L5:L27)</f>
        <v>0.80569815469302553</v>
      </c>
      <c r="T35" s="415">
        <v>2002</v>
      </c>
      <c r="U35" s="262">
        <v>43.1392077</v>
      </c>
      <c r="V35" s="262">
        <v>43.727200000000003</v>
      </c>
      <c r="W35" s="357">
        <v>510.79400000000004</v>
      </c>
      <c r="X35" s="262">
        <v>2004</v>
      </c>
      <c r="Y35" s="262">
        <v>0</v>
      </c>
      <c r="Z35" s="262">
        <v>56</v>
      </c>
      <c r="AA35" s="262">
        <v>3.34626</v>
      </c>
      <c r="AB35" s="516">
        <v>2.0221899999999999E-16</v>
      </c>
      <c r="AC35" s="536">
        <v>0.26139000000000001</v>
      </c>
    </row>
    <row r="36" spans="1:29">
      <c r="A36" s="408" t="s">
        <v>650</v>
      </c>
      <c r="B36" s="357">
        <v>70.400000000000006</v>
      </c>
      <c r="C36" s="359" t="s">
        <v>649</v>
      </c>
      <c r="D36" s="359" t="s">
        <v>648</v>
      </c>
      <c r="E36" s="414" t="s">
        <v>647</v>
      </c>
      <c r="T36" s="415">
        <v>2003</v>
      </c>
      <c r="U36" s="262">
        <v>74.174093499999998</v>
      </c>
      <c r="V36" s="262">
        <v>69.238399999999999</v>
      </c>
      <c r="W36" s="357">
        <v>635.25400000000002</v>
      </c>
      <c r="X36" s="262">
        <v>2005</v>
      </c>
      <c r="Y36" s="262">
        <v>0</v>
      </c>
      <c r="Z36" s="262">
        <v>56</v>
      </c>
      <c r="AA36" s="262">
        <v>2.4186399999999999</v>
      </c>
      <c r="AB36" s="516">
        <v>-4.7183999999999999E-16</v>
      </c>
      <c r="AC36" s="536">
        <v>0.32949000000000001</v>
      </c>
    </row>
    <row r="37" spans="1:29">
      <c r="A37" s="408" t="s">
        <v>646</v>
      </c>
      <c r="B37" s="357">
        <v>61.1</v>
      </c>
      <c r="C37" s="359" t="s">
        <v>645</v>
      </c>
      <c r="D37" s="359" t="s">
        <v>644</v>
      </c>
      <c r="E37" s="414" t="s">
        <v>643</v>
      </c>
      <c r="G37" s="357" t="s">
        <v>774</v>
      </c>
      <c r="T37" s="415">
        <v>2004</v>
      </c>
      <c r="U37" s="262">
        <v>49.795571099999997</v>
      </c>
      <c r="V37" s="262">
        <v>42.630499999999998</v>
      </c>
      <c r="W37" s="357">
        <v>457.70799999999997</v>
      </c>
      <c r="X37" s="262">
        <v>2006</v>
      </c>
      <c r="Y37" s="262">
        <v>0</v>
      </c>
      <c r="Z37" s="262">
        <v>56</v>
      </c>
      <c r="AA37" s="262">
        <v>2.6432799999999999</v>
      </c>
      <c r="AB37" s="516">
        <v>2.26082E-16</v>
      </c>
      <c r="AC37" s="536">
        <v>0.49804999999999999</v>
      </c>
    </row>
    <row r="38" spans="1:29">
      <c r="A38" s="408" t="s">
        <v>642</v>
      </c>
      <c r="B38" s="357">
        <v>47.1</v>
      </c>
      <c r="C38" s="359" t="s">
        <v>641</v>
      </c>
      <c r="D38" s="359" t="s">
        <v>640</v>
      </c>
      <c r="E38" s="414" t="s">
        <v>639</v>
      </c>
      <c r="G38" s="357" t="s">
        <v>773</v>
      </c>
      <c r="T38" s="415">
        <v>2005</v>
      </c>
      <c r="U38" s="262">
        <v>35.9917376</v>
      </c>
      <c r="V38" s="262">
        <v>34.270899999999997</v>
      </c>
      <c r="W38" s="357">
        <v>951.73799999999994</v>
      </c>
      <c r="X38" s="262">
        <v>2007</v>
      </c>
      <c r="Y38" s="262">
        <v>0</v>
      </c>
      <c r="Z38" s="262">
        <v>56</v>
      </c>
      <c r="AA38" s="262">
        <v>3.0392600000000001</v>
      </c>
      <c r="AB38" s="516">
        <v>-1.0093E-16</v>
      </c>
      <c r="AC38" s="536">
        <v>0.40351999999999999</v>
      </c>
    </row>
    <row r="39" spans="1:29">
      <c r="A39" s="408" t="s">
        <v>638</v>
      </c>
      <c r="B39" s="357">
        <v>38.6</v>
      </c>
      <c r="C39" s="359" t="s">
        <v>556</v>
      </c>
      <c r="D39" s="359" t="s">
        <v>637</v>
      </c>
      <c r="E39" s="414"/>
      <c r="T39" s="415">
        <v>2006</v>
      </c>
      <c r="U39" s="262">
        <v>39.318736000000001</v>
      </c>
      <c r="V39" s="262">
        <v>38.276800000000001</v>
      </c>
      <c r="W39" s="357">
        <v>972.81999999999982</v>
      </c>
      <c r="X39" s="262">
        <v>2008</v>
      </c>
      <c r="Y39" s="262">
        <v>0</v>
      </c>
      <c r="Z39" s="262">
        <v>56</v>
      </c>
      <c r="AA39" s="262">
        <v>4.9623299999999997</v>
      </c>
      <c r="AB39" s="516">
        <v>5.5511199999999995E-17</v>
      </c>
      <c r="AC39" s="536">
        <v>0.42011999999999999</v>
      </c>
    </row>
    <row r="40" spans="1:29">
      <c r="A40" s="408" t="s">
        <v>636</v>
      </c>
      <c r="B40" s="357">
        <v>40.4</v>
      </c>
      <c r="C40" s="359" t="s">
        <v>635</v>
      </c>
      <c r="D40" s="359" t="s">
        <v>634</v>
      </c>
      <c r="E40" s="414"/>
      <c r="T40" s="415">
        <v>2007</v>
      </c>
      <c r="U40" s="262">
        <v>44.377272699999999</v>
      </c>
      <c r="V40" s="262">
        <v>46.0961</v>
      </c>
      <c r="W40" s="357">
        <v>632.20600000000002</v>
      </c>
      <c r="X40" s="262">
        <v>2009</v>
      </c>
      <c r="Y40" s="262">
        <v>0</v>
      </c>
      <c r="Z40" s="262">
        <v>56</v>
      </c>
      <c r="AA40" s="262">
        <v>3.0996700000000001</v>
      </c>
      <c r="AB40" s="516">
        <v>2.9341600000000002E-16</v>
      </c>
      <c r="AC40" s="536">
        <v>0.23452999999999999</v>
      </c>
    </row>
    <row r="41" spans="1:29">
      <c r="A41" s="408" t="s">
        <v>633</v>
      </c>
      <c r="B41" s="357">
        <v>41.4</v>
      </c>
      <c r="C41" s="359" t="s">
        <v>632</v>
      </c>
      <c r="D41" s="359" t="s">
        <v>631</v>
      </c>
      <c r="E41" s="414"/>
      <c r="T41" s="415">
        <v>2008</v>
      </c>
      <c r="U41" s="262">
        <v>73.844247999999993</v>
      </c>
      <c r="V41" s="262">
        <v>70.736999999999995</v>
      </c>
      <c r="W41" s="357">
        <v>826.26199999999994</v>
      </c>
      <c r="X41" s="262">
        <v>2010</v>
      </c>
      <c r="Y41" s="262">
        <v>0</v>
      </c>
      <c r="Z41" s="262">
        <v>56</v>
      </c>
      <c r="AA41" s="262">
        <v>1.54427</v>
      </c>
      <c r="AB41" s="516">
        <v>-1.0309E-16</v>
      </c>
      <c r="AC41" s="536">
        <v>0.13350000000000001</v>
      </c>
    </row>
    <row r="42" spans="1:29">
      <c r="A42" s="408" t="s">
        <v>630</v>
      </c>
      <c r="B42" s="357">
        <v>57.9</v>
      </c>
      <c r="C42" s="359" t="s">
        <v>629</v>
      </c>
      <c r="D42" s="359" t="s">
        <v>628</v>
      </c>
      <c r="E42" s="414" t="s">
        <v>627</v>
      </c>
      <c r="T42" s="415">
        <v>2009</v>
      </c>
      <c r="U42" s="262">
        <v>46.126071400000001</v>
      </c>
      <c r="V42" s="262">
        <v>44.049599999999998</v>
      </c>
      <c r="W42" s="357">
        <v>593.85199999999998</v>
      </c>
      <c r="X42" s="262">
        <v>2011</v>
      </c>
      <c r="Y42" s="262">
        <v>0</v>
      </c>
      <c r="Z42" s="262">
        <v>56</v>
      </c>
      <c r="AA42" s="262">
        <v>2.5829200000000001</v>
      </c>
      <c r="AB42" s="516">
        <v>3.1324100000000001E-16</v>
      </c>
      <c r="AC42" s="536">
        <v>0.45645999999999998</v>
      </c>
    </row>
    <row r="43" spans="1:29">
      <c r="A43" s="408" t="s">
        <v>626</v>
      </c>
      <c r="B43" s="357">
        <v>62.4</v>
      </c>
      <c r="C43" s="359" t="s">
        <v>625</v>
      </c>
      <c r="D43" s="359" t="s">
        <v>624</v>
      </c>
      <c r="E43" s="414" t="s">
        <v>623</v>
      </c>
      <c r="T43" s="415">
        <v>2010</v>
      </c>
      <c r="U43" s="262">
        <v>22.980210199999998</v>
      </c>
      <c r="V43" s="262">
        <v>22.0609</v>
      </c>
      <c r="W43" s="357">
        <v>550.41800000000001</v>
      </c>
      <c r="X43" s="262">
        <v>2012</v>
      </c>
      <c r="Y43" s="262">
        <v>0</v>
      </c>
      <c r="Z43" s="262">
        <v>56</v>
      </c>
      <c r="AA43" s="262">
        <v>3.4334600000000002</v>
      </c>
      <c r="AB43" s="516">
        <v>5.4321600000000001E-16</v>
      </c>
      <c r="AC43" s="536">
        <v>0.2261</v>
      </c>
    </row>
    <row r="44" spans="1:29">
      <c r="A44" s="408" t="s">
        <v>622</v>
      </c>
      <c r="C44" s="359"/>
      <c r="D44" s="359"/>
      <c r="E44" s="414" t="s">
        <v>621</v>
      </c>
      <c r="T44" s="415">
        <v>2011</v>
      </c>
      <c r="U44" s="262">
        <v>38.436250000000001</v>
      </c>
      <c r="V44" s="262">
        <v>35.749200000000002</v>
      </c>
      <c r="W44" s="357">
        <v>849.88400000000001</v>
      </c>
      <c r="X44" s="262">
        <v>2013</v>
      </c>
      <c r="Y44" s="262">
        <v>0</v>
      </c>
      <c r="Z44" s="262">
        <v>56</v>
      </c>
      <c r="AA44" s="262">
        <v>2.4268399999999999</v>
      </c>
      <c r="AB44" s="516">
        <v>2.5773E-16</v>
      </c>
      <c r="AC44" s="536">
        <v>0.28022000000000002</v>
      </c>
    </row>
    <row r="45" spans="1:29">
      <c r="A45" s="408" t="s">
        <v>620</v>
      </c>
      <c r="B45" s="357">
        <v>78.7</v>
      </c>
      <c r="C45" s="359" t="s">
        <v>619</v>
      </c>
      <c r="D45" s="359" t="s">
        <v>618</v>
      </c>
      <c r="E45" s="414" t="s">
        <v>617</v>
      </c>
      <c r="T45" s="415">
        <v>2012</v>
      </c>
      <c r="U45" s="262">
        <v>51.0932143</v>
      </c>
      <c r="V45" s="262">
        <v>47.981299999999997</v>
      </c>
      <c r="W45" s="357">
        <v>541.52800000000002</v>
      </c>
      <c r="X45" s="262">
        <v>2014</v>
      </c>
      <c r="Y45" s="262">
        <v>0</v>
      </c>
      <c r="Z45" s="262">
        <v>56</v>
      </c>
      <c r="AA45" s="262">
        <v>1.9387399999999999</v>
      </c>
      <c r="AB45" s="516">
        <v>1.38778E-16</v>
      </c>
      <c r="AC45" s="536">
        <v>0.14781</v>
      </c>
    </row>
    <row r="46" spans="1:29">
      <c r="A46" s="408" t="s">
        <v>616</v>
      </c>
      <c r="B46" s="357">
        <v>87.1</v>
      </c>
      <c r="C46" s="359" t="s">
        <v>615</v>
      </c>
      <c r="D46" s="359" t="s">
        <v>614</v>
      </c>
      <c r="E46" s="414" t="s">
        <v>613</v>
      </c>
      <c r="T46" s="415">
        <v>2013</v>
      </c>
      <c r="U46" s="262">
        <v>36.113674000000003</v>
      </c>
      <c r="V46" s="262">
        <v>34.106200000000001</v>
      </c>
      <c r="W46" s="357">
        <v>944.62599999999986</v>
      </c>
      <c r="X46" s="262">
        <v>2015</v>
      </c>
      <c r="Y46" s="262">
        <v>0</v>
      </c>
      <c r="Z46" s="262">
        <v>56</v>
      </c>
      <c r="AA46" s="262">
        <v>2.5636700000000001</v>
      </c>
      <c r="AB46" s="516">
        <v>-2.3790000000000001E-17</v>
      </c>
      <c r="AC46" s="536">
        <v>0.41894999999999999</v>
      </c>
    </row>
    <row r="47" spans="1:29">
      <c r="A47" s="408" t="s">
        <v>612</v>
      </c>
      <c r="B47" s="357">
        <v>80.8</v>
      </c>
      <c r="C47" s="359" t="s">
        <v>611</v>
      </c>
      <c r="D47" s="359" t="s">
        <v>610</v>
      </c>
      <c r="E47" s="414" t="s">
        <v>609</v>
      </c>
      <c r="T47" s="415">
        <v>2014</v>
      </c>
      <c r="U47" s="262">
        <v>28.850285</v>
      </c>
      <c r="V47" s="262">
        <v>28.3962</v>
      </c>
      <c r="W47" s="357">
        <v>621.5379999999999</v>
      </c>
      <c r="X47" s="262">
        <v>2016</v>
      </c>
      <c r="Y47" s="262">
        <v>0</v>
      </c>
      <c r="Z47" s="262">
        <v>56</v>
      </c>
      <c r="AA47" s="262">
        <v>4.1833</v>
      </c>
      <c r="AB47" s="516">
        <v>-2.8548999999999998E-16</v>
      </c>
      <c r="AC47" s="536">
        <v>0.4259</v>
      </c>
    </row>
    <row r="48" spans="1:29">
      <c r="A48" s="408" t="s">
        <v>608</v>
      </c>
      <c r="B48" s="357">
        <v>73.599999999999994</v>
      </c>
      <c r="C48" s="359" t="s">
        <v>607</v>
      </c>
      <c r="D48" s="359" t="s">
        <v>606</v>
      </c>
      <c r="E48" s="414" t="s">
        <v>605</v>
      </c>
      <c r="T48" s="415">
        <v>2015</v>
      </c>
      <c r="U48" s="262">
        <v>38.149836100000002</v>
      </c>
      <c r="V48" s="262">
        <v>36.321599999999997</v>
      </c>
      <c r="W48" s="357">
        <v>848.86800000000005</v>
      </c>
      <c r="X48" s="262">
        <v>2017</v>
      </c>
      <c r="Y48" s="262">
        <v>0</v>
      </c>
      <c r="Z48" s="262">
        <v>56</v>
      </c>
      <c r="AA48" s="262">
        <v>3.7702399999999998</v>
      </c>
      <c r="AB48" s="516">
        <v>-1.2292000000000001E-16</v>
      </c>
      <c r="AC48" s="536">
        <v>0.40883000000000003</v>
      </c>
    </row>
    <row r="49" spans="1:29">
      <c r="A49" s="408" t="s">
        <v>604</v>
      </c>
      <c r="C49" s="359"/>
      <c r="D49" s="359"/>
      <c r="E49" s="414" t="s">
        <v>603</v>
      </c>
      <c r="T49" s="415">
        <v>2016</v>
      </c>
      <c r="U49" s="262">
        <v>62.251536700000003</v>
      </c>
      <c r="V49" s="262">
        <v>57.195</v>
      </c>
      <c r="W49" s="357">
        <v>853.69399999999996</v>
      </c>
      <c r="X49" s="262">
        <v>2018</v>
      </c>
      <c r="Y49" s="262">
        <v>0</v>
      </c>
      <c r="Z49" s="262">
        <v>56</v>
      </c>
      <c r="AA49" s="262">
        <v>2.0589</v>
      </c>
      <c r="AB49" s="516">
        <v>1.0705700000000001E-16</v>
      </c>
      <c r="AC49" s="536">
        <v>0.24843999999999999</v>
      </c>
    </row>
    <row r="50" spans="1:29">
      <c r="A50" s="408" t="s">
        <v>602</v>
      </c>
      <c r="C50" s="359"/>
      <c r="D50" s="359"/>
      <c r="E50" s="414"/>
      <c r="T50" s="415">
        <v>2017</v>
      </c>
      <c r="U50" s="262">
        <v>56.104747000000003</v>
      </c>
      <c r="V50" s="262">
        <v>50.5351</v>
      </c>
      <c r="X50" s="262">
        <v>2019</v>
      </c>
      <c r="Y50" s="262">
        <v>0</v>
      </c>
      <c r="Z50" s="262">
        <v>56</v>
      </c>
      <c r="AA50" s="262">
        <v>3.8571599999999999</v>
      </c>
      <c r="AB50" s="516">
        <v>-1.8238999999999999E-16</v>
      </c>
      <c r="AC50" s="536">
        <v>0.63290000000000002</v>
      </c>
    </row>
    <row r="51" spans="1:29">
      <c r="A51" s="408" t="s">
        <v>601</v>
      </c>
      <c r="B51" s="357">
        <v>39.200000000000003</v>
      </c>
      <c r="C51" s="359" t="s">
        <v>600</v>
      </c>
      <c r="D51" s="359" t="s">
        <v>599</v>
      </c>
      <c r="E51" s="414"/>
      <c r="T51" s="415">
        <v>2018</v>
      </c>
      <c r="U51" s="262">
        <v>30.6384604</v>
      </c>
      <c r="V51" s="262">
        <v>29.017499999999998</v>
      </c>
    </row>
    <row r="52" spans="1:29">
      <c r="A52" s="408" t="s">
        <v>598</v>
      </c>
      <c r="B52" s="357">
        <v>38.200000000000003</v>
      </c>
      <c r="C52" s="359" t="s">
        <v>597</v>
      </c>
      <c r="D52" s="359" t="s">
        <v>596</v>
      </c>
      <c r="E52" s="414"/>
      <c r="T52" s="415">
        <v>2019</v>
      </c>
      <c r="U52" s="357">
        <v>57.39</v>
      </c>
      <c r="V52" s="262">
        <v>53.252899999999997</v>
      </c>
    </row>
    <row r="53" spans="1:29">
      <c r="A53" s="408" t="s">
        <v>595</v>
      </c>
      <c r="B53" s="357">
        <v>37.6</v>
      </c>
      <c r="C53" s="359" t="s">
        <v>594</v>
      </c>
      <c r="D53" s="359" t="s">
        <v>593</v>
      </c>
      <c r="E53" s="414"/>
    </row>
    <row r="54" spans="1:29">
      <c r="A54" s="408" t="s">
        <v>592</v>
      </c>
      <c r="B54" s="357">
        <v>45.9</v>
      </c>
      <c r="C54" s="359" t="s">
        <v>591</v>
      </c>
      <c r="D54" s="359" t="s">
        <v>590</v>
      </c>
      <c r="E54" s="414"/>
      <c r="F54" s="548" t="s">
        <v>0</v>
      </c>
      <c r="G54" s="368" t="s">
        <v>772</v>
      </c>
      <c r="H54" s="368" t="s">
        <v>771</v>
      </c>
      <c r="I54" s="368" t="s">
        <v>770</v>
      </c>
      <c r="J54" s="368" t="s">
        <v>769</v>
      </c>
      <c r="K54" s="368" t="s">
        <v>768</v>
      </c>
      <c r="L54" s="368" t="s">
        <v>767</v>
      </c>
      <c r="M54" s="368" t="s">
        <v>766</v>
      </c>
      <c r="N54" s="368" t="s">
        <v>765</v>
      </c>
      <c r="O54" s="368" t="s">
        <v>764</v>
      </c>
      <c r="P54" s="368" t="s">
        <v>763</v>
      </c>
      <c r="Q54" s="368" t="s">
        <v>762</v>
      </c>
      <c r="R54" s="368" t="s">
        <v>761</v>
      </c>
      <c r="S54" s="368" t="s">
        <v>897</v>
      </c>
    </row>
    <row r="55" spans="1:29">
      <c r="A55" s="408" t="s">
        <v>589</v>
      </c>
      <c r="B55" s="357">
        <v>51.5</v>
      </c>
      <c r="C55" s="359" t="s">
        <v>588</v>
      </c>
      <c r="D55" s="359" t="s">
        <v>587</v>
      </c>
      <c r="E55" s="414"/>
      <c r="F55" s="549"/>
      <c r="G55" s="363"/>
      <c r="H55" s="363"/>
      <c r="I55" s="363"/>
      <c r="J55" s="363"/>
      <c r="K55" s="363"/>
      <c r="L55" s="363"/>
      <c r="M55" s="363"/>
      <c r="N55" s="363"/>
      <c r="O55" s="363"/>
      <c r="R55" s="363"/>
      <c r="S55" s="363"/>
    </row>
    <row r="56" spans="1:29">
      <c r="A56" s="408" t="s">
        <v>586</v>
      </c>
      <c r="B56" s="357">
        <v>65.400000000000006</v>
      </c>
      <c r="C56" s="359" t="s">
        <v>585</v>
      </c>
      <c r="D56" s="359" t="s">
        <v>584</v>
      </c>
      <c r="E56" s="414" t="s">
        <v>583</v>
      </c>
      <c r="F56" s="550" t="s">
        <v>760</v>
      </c>
      <c r="G56" s="545">
        <v>0.86</v>
      </c>
      <c r="H56" s="546">
        <v>1.23</v>
      </c>
      <c r="I56" s="546">
        <v>2.0699999999999998</v>
      </c>
      <c r="J56" s="545">
        <v>3.12</v>
      </c>
      <c r="K56" s="545">
        <v>3.59</v>
      </c>
      <c r="L56" s="546">
        <v>4.29</v>
      </c>
      <c r="M56" s="545">
        <v>3.08</v>
      </c>
      <c r="N56" s="545">
        <v>3.72</v>
      </c>
      <c r="O56" s="545">
        <v>2.56</v>
      </c>
      <c r="P56" s="546">
        <v>2.97</v>
      </c>
      <c r="Q56" s="546">
        <v>1.55</v>
      </c>
      <c r="R56" s="545">
        <v>1.17</v>
      </c>
      <c r="S56" s="545">
        <v>30.21</v>
      </c>
      <c r="T56" s="555" t="s">
        <v>1011</v>
      </c>
      <c r="U56" s="569" t="s">
        <v>1025</v>
      </c>
      <c r="V56" s="568"/>
      <c r="W56" s="544" t="s">
        <v>1010</v>
      </c>
      <c r="X56" s="544" t="s">
        <v>1014</v>
      </c>
    </row>
    <row r="57" spans="1:29">
      <c r="A57" s="408" t="s">
        <v>582</v>
      </c>
      <c r="B57" s="357">
        <v>78.099999999999994</v>
      </c>
      <c r="C57" s="359" t="s">
        <v>581</v>
      </c>
      <c r="D57" s="359" t="s">
        <v>580</v>
      </c>
      <c r="E57" s="414" t="s">
        <v>579</v>
      </c>
      <c r="F57" s="547" t="s">
        <v>0</v>
      </c>
      <c r="G57" s="368" t="s">
        <v>772</v>
      </c>
      <c r="H57" s="368" t="s">
        <v>771</v>
      </c>
      <c r="I57" s="368" t="s">
        <v>770</v>
      </c>
      <c r="J57" s="368" t="s">
        <v>769</v>
      </c>
      <c r="K57" s="368" t="s">
        <v>768</v>
      </c>
      <c r="L57" s="368" t="s">
        <v>767</v>
      </c>
      <c r="M57" s="368" t="s">
        <v>766</v>
      </c>
      <c r="N57" s="368" t="s">
        <v>765</v>
      </c>
      <c r="O57" s="368" t="s">
        <v>764</v>
      </c>
      <c r="P57" s="368" t="s">
        <v>763</v>
      </c>
      <c r="Q57" s="368" t="s">
        <v>762</v>
      </c>
      <c r="R57" s="368" t="s">
        <v>761</v>
      </c>
    </row>
    <row r="58" spans="1:29">
      <c r="A58" s="408" t="s">
        <v>578</v>
      </c>
      <c r="B58" s="357">
        <v>80.099999999999994</v>
      </c>
      <c r="C58" s="359" t="s">
        <v>577</v>
      </c>
      <c r="D58" s="359" t="s">
        <v>576</v>
      </c>
      <c r="E58" s="414" t="s">
        <v>575</v>
      </c>
      <c r="F58" s="557">
        <v>1994</v>
      </c>
      <c r="G58" s="363">
        <v>0.21</v>
      </c>
      <c r="H58" s="363">
        <v>0.73</v>
      </c>
      <c r="I58" s="363">
        <v>0.77</v>
      </c>
      <c r="J58" s="363">
        <v>6.07</v>
      </c>
      <c r="K58" s="363">
        <v>4.87</v>
      </c>
      <c r="L58" s="363">
        <v>1.02</v>
      </c>
      <c r="M58" s="363">
        <v>2.64</v>
      </c>
      <c r="N58" s="363">
        <v>4.17</v>
      </c>
      <c r="O58" s="363">
        <v>0.69</v>
      </c>
      <c r="P58" s="363">
        <v>5.24</v>
      </c>
      <c r="Q58" s="363">
        <v>4.1100000000000003</v>
      </c>
      <c r="R58" s="543">
        <v>0.74</v>
      </c>
      <c r="S58" s="363">
        <v>31.26</v>
      </c>
      <c r="T58" s="415">
        <v>45.314500000000002</v>
      </c>
      <c r="U58" s="357">
        <f>(O58+R58)</f>
        <v>1.43</v>
      </c>
    </row>
    <row r="59" spans="1:29">
      <c r="A59" s="408" t="s">
        <v>574</v>
      </c>
      <c r="B59" s="357">
        <v>80</v>
      </c>
      <c r="C59" s="359" t="s">
        <v>573</v>
      </c>
      <c r="D59" s="359" t="s">
        <v>572</v>
      </c>
      <c r="E59" s="414" t="s">
        <v>571</v>
      </c>
      <c r="F59" s="551">
        <v>1995</v>
      </c>
      <c r="G59" s="363">
        <v>0.81</v>
      </c>
      <c r="H59" s="363">
        <v>0.23</v>
      </c>
      <c r="I59" s="363">
        <v>2.71</v>
      </c>
      <c r="J59" s="363">
        <v>3.59</v>
      </c>
      <c r="K59" s="363">
        <v>4.84</v>
      </c>
      <c r="L59" s="363">
        <v>8.49</v>
      </c>
      <c r="M59" s="363">
        <v>2.96</v>
      </c>
      <c r="N59" s="363">
        <v>8.76</v>
      </c>
      <c r="O59" s="363">
        <v>3.36</v>
      </c>
      <c r="P59" s="363">
        <v>0.69</v>
      </c>
      <c r="Q59" s="363">
        <v>0.06</v>
      </c>
      <c r="R59" s="363">
        <v>1.06</v>
      </c>
      <c r="S59" s="363">
        <v>37.56</v>
      </c>
      <c r="T59" s="415">
        <v>46</v>
      </c>
      <c r="U59" s="357">
        <f t="shared" ref="U59:U83" si="3">(O59+R59)</f>
        <v>4.42</v>
      </c>
      <c r="W59" s="357">
        <v>29.3863178</v>
      </c>
      <c r="X59" s="357">
        <v>45.956331800000001</v>
      </c>
    </row>
    <row r="60" spans="1:29">
      <c r="A60" s="408" t="s">
        <v>570</v>
      </c>
      <c r="B60" s="357">
        <v>75.3</v>
      </c>
      <c r="C60" s="359" t="s">
        <v>569</v>
      </c>
      <c r="D60" s="359" t="s">
        <v>528</v>
      </c>
      <c r="E60" s="414" t="s">
        <v>568</v>
      </c>
      <c r="F60" s="557">
        <v>1996</v>
      </c>
      <c r="G60" s="363">
        <v>0.02</v>
      </c>
      <c r="H60" s="363">
        <v>0.11</v>
      </c>
      <c r="I60" s="363">
        <v>0.53</v>
      </c>
      <c r="J60" s="363">
        <v>0.02</v>
      </c>
      <c r="K60" s="363">
        <v>2.0699999999999998</v>
      </c>
      <c r="L60" s="363">
        <v>2.96</v>
      </c>
      <c r="M60" s="363">
        <v>4.4400000000000004</v>
      </c>
      <c r="N60" s="363">
        <v>6.65</v>
      </c>
      <c r="O60" s="363">
        <v>6.14</v>
      </c>
      <c r="P60" s="363">
        <v>2.72</v>
      </c>
      <c r="Q60" s="363">
        <v>2.62</v>
      </c>
      <c r="R60" s="364">
        <v>0.28999999999999998</v>
      </c>
      <c r="S60" s="364">
        <v>28.57</v>
      </c>
      <c r="T60" s="415">
        <v>38.762908000000003</v>
      </c>
      <c r="U60" s="357">
        <f t="shared" si="3"/>
        <v>6.43</v>
      </c>
      <c r="W60" s="357">
        <v>18.013653699999999</v>
      </c>
      <c r="X60" s="357">
        <v>38.762908000000003</v>
      </c>
    </row>
    <row r="61" spans="1:29">
      <c r="A61" s="408" t="s">
        <v>567</v>
      </c>
      <c r="B61" s="357">
        <v>59</v>
      </c>
      <c r="C61" s="359" t="s">
        <v>566</v>
      </c>
      <c r="D61" s="359" t="s">
        <v>565</v>
      </c>
      <c r="E61" s="414" t="s">
        <v>564</v>
      </c>
      <c r="F61" s="551">
        <v>1997</v>
      </c>
      <c r="G61" s="363">
        <v>0.21</v>
      </c>
      <c r="H61" s="363">
        <v>3.4</v>
      </c>
      <c r="I61" s="363">
        <v>0.55000000000000004</v>
      </c>
      <c r="J61" s="364">
        <v>6.45</v>
      </c>
      <c r="K61" s="363">
        <v>3.64</v>
      </c>
      <c r="L61" s="363">
        <v>3.37</v>
      </c>
      <c r="M61" s="363">
        <v>5.57</v>
      </c>
      <c r="N61" s="363">
        <v>5.14</v>
      </c>
      <c r="O61" s="363">
        <v>4.3099999999999996</v>
      </c>
      <c r="P61" s="363">
        <v>3.41</v>
      </c>
      <c r="Q61" s="363">
        <v>1.1200000000000001</v>
      </c>
      <c r="R61" s="363">
        <v>3.74</v>
      </c>
      <c r="S61" s="364">
        <v>40.909999999999997</v>
      </c>
      <c r="T61" s="415">
        <v>53.167639800000003</v>
      </c>
      <c r="U61" s="542"/>
      <c r="V61" s="542">
        <f>(O61+R61)</f>
        <v>8.0500000000000007</v>
      </c>
      <c r="W61" s="357">
        <v>18.807725399999999</v>
      </c>
      <c r="X61" s="357">
        <v>53.167639800000003</v>
      </c>
    </row>
    <row r="62" spans="1:29">
      <c r="A62" s="408" t="s">
        <v>563</v>
      </c>
      <c r="B62" s="357">
        <v>44.8</v>
      </c>
      <c r="C62" s="359" t="s">
        <v>562</v>
      </c>
      <c r="D62" s="359" t="s">
        <v>561</v>
      </c>
      <c r="E62" s="414"/>
      <c r="F62" s="557">
        <v>1998</v>
      </c>
      <c r="G62" s="363">
        <v>2.72</v>
      </c>
      <c r="H62" s="363">
        <v>0.14000000000000001</v>
      </c>
      <c r="I62" s="363">
        <v>5.51</v>
      </c>
      <c r="J62" s="363">
        <v>3.53</v>
      </c>
      <c r="K62" s="363">
        <v>1.78</v>
      </c>
      <c r="L62" s="363">
        <v>0.45</v>
      </c>
      <c r="M62" s="363">
        <v>3.52</v>
      </c>
      <c r="N62" s="363">
        <v>0.95</v>
      </c>
      <c r="O62" s="363">
        <v>3.28</v>
      </c>
      <c r="P62" s="363">
        <v>9.34</v>
      </c>
      <c r="Q62" s="363">
        <v>2.2000000000000002</v>
      </c>
      <c r="R62" s="363">
        <v>1.95</v>
      </c>
      <c r="S62" s="363">
        <v>35.369999999999997</v>
      </c>
      <c r="T62" s="415">
        <v>56.251839099999998</v>
      </c>
      <c r="U62" s="357">
        <f t="shared" si="3"/>
        <v>5.2299999999999995</v>
      </c>
      <c r="W62" s="357">
        <v>28.463773799999998</v>
      </c>
      <c r="X62" s="357">
        <v>56.251839099999998</v>
      </c>
    </row>
    <row r="63" spans="1:29">
      <c r="A63" s="408" t="s">
        <v>560</v>
      </c>
      <c r="B63" s="357">
        <v>32.799999999999997</v>
      </c>
      <c r="C63" s="359" t="s">
        <v>559</v>
      </c>
      <c r="D63" s="359" t="s">
        <v>558</v>
      </c>
      <c r="E63" s="414"/>
      <c r="F63" s="551">
        <v>1999</v>
      </c>
      <c r="G63" s="363">
        <v>1.78</v>
      </c>
      <c r="H63" s="363">
        <v>1.58</v>
      </c>
      <c r="I63" s="363">
        <v>3.2</v>
      </c>
      <c r="J63" s="363">
        <v>6.73</v>
      </c>
      <c r="K63" s="363">
        <v>4.78</v>
      </c>
      <c r="L63" s="363">
        <v>6.87</v>
      </c>
      <c r="M63" s="363">
        <v>2.33</v>
      </c>
      <c r="N63" s="363">
        <v>4.63</v>
      </c>
      <c r="O63" s="364">
        <v>3.32</v>
      </c>
      <c r="P63" s="363">
        <v>1.88</v>
      </c>
      <c r="Q63" s="363">
        <v>1.3</v>
      </c>
      <c r="R63" s="363">
        <v>3.88</v>
      </c>
      <c r="S63" s="364">
        <v>42.28</v>
      </c>
      <c r="T63" s="415">
        <v>54.026965199999999</v>
      </c>
      <c r="U63" s="542"/>
      <c r="V63" s="542">
        <f>(O63+R63)</f>
        <v>7.1999999999999993</v>
      </c>
      <c r="W63" s="357">
        <v>19.1843906</v>
      </c>
      <c r="X63" s="357">
        <v>54.026965199999999</v>
      </c>
    </row>
    <row r="64" spans="1:29">
      <c r="A64" s="408" t="s">
        <v>557</v>
      </c>
      <c r="B64" s="357">
        <v>34.299999999999997</v>
      </c>
      <c r="C64" s="359" t="s">
        <v>556</v>
      </c>
      <c r="D64" s="359" t="s">
        <v>555</v>
      </c>
      <c r="E64" s="414"/>
      <c r="F64" s="551">
        <v>2000</v>
      </c>
      <c r="G64" s="363">
        <v>0.23</v>
      </c>
      <c r="H64" s="363">
        <v>2.37</v>
      </c>
      <c r="I64" s="363">
        <v>4.58</v>
      </c>
      <c r="J64" s="363">
        <v>2.44</v>
      </c>
      <c r="K64" s="363">
        <v>2.29</v>
      </c>
      <c r="L64" s="363">
        <v>3.51</v>
      </c>
      <c r="M64" s="364">
        <v>2.35</v>
      </c>
      <c r="N64" s="363">
        <v>0</v>
      </c>
      <c r="O64" s="363">
        <v>0</v>
      </c>
      <c r="P64" s="363">
        <v>6.21</v>
      </c>
      <c r="Q64" s="363">
        <v>2.93</v>
      </c>
      <c r="R64" s="363">
        <v>0.57999999999999996</v>
      </c>
      <c r="S64" s="364">
        <v>27.49</v>
      </c>
      <c r="T64" s="415">
        <v>39.396862200000001</v>
      </c>
      <c r="U64" s="357">
        <f t="shared" si="3"/>
        <v>0.57999999999999996</v>
      </c>
      <c r="W64" s="357">
        <v>24.206640199999999</v>
      </c>
      <c r="X64" s="357">
        <v>39.396862200000001</v>
      </c>
    </row>
    <row r="65" spans="1:24">
      <c r="A65" s="408" t="s">
        <v>554</v>
      </c>
      <c r="B65" s="357">
        <v>32.799999999999997</v>
      </c>
      <c r="C65" s="359" t="s">
        <v>553</v>
      </c>
      <c r="D65" s="359" t="s">
        <v>552</v>
      </c>
      <c r="E65" s="414"/>
      <c r="F65" s="551">
        <v>2001</v>
      </c>
      <c r="G65" s="363">
        <v>2.34</v>
      </c>
      <c r="H65" s="363">
        <v>2.2400000000000002</v>
      </c>
      <c r="I65" s="363">
        <v>1.1000000000000001</v>
      </c>
      <c r="J65" s="363">
        <v>0.32</v>
      </c>
      <c r="K65" s="363">
        <v>7.24</v>
      </c>
      <c r="L65" s="363">
        <v>0.94</v>
      </c>
      <c r="M65" s="364">
        <v>0.15</v>
      </c>
      <c r="N65" s="364">
        <v>4.71</v>
      </c>
      <c r="O65" s="363">
        <v>2.61</v>
      </c>
      <c r="P65" s="363">
        <v>0</v>
      </c>
      <c r="Q65" s="363">
        <v>0.49</v>
      </c>
      <c r="R65" s="363">
        <v>0.1</v>
      </c>
      <c r="S65" s="364">
        <v>22.24</v>
      </c>
      <c r="T65" s="415">
        <v>21.164360899999998</v>
      </c>
      <c r="U65" s="357">
        <f t="shared" si="3"/>
        <v>2.71</v>
      </c>
      <c r="W65" s="357">
        <v>27.5221804</v>
      </c>
      <c r="X65" s="357">
        <v>21.164360899999998</v>
      </c>
    </row>
    <row r="66" spans="1:24">
      <c r="A66" s="408" t="s">
        <v>551</v>
      </c>
      <c r="B66" s="357">
        <v>43.9</v>
      </c>
      <c r="C66" s="359" t="s">
        <v>550</v>
      </c>
      <c r="D66" s="359" t="s">
        <v>549</v>
      </c>
      <c r="E66" s="414"/>
      <c r="F66" s="551">
        <v>2002</v>
      </c>
      <c r="G66" s="363">
        <v>0.12</v>
      </c>
      <c r="H66" s="363">
        <v>2.11</v>
      </c>
      <c r="I66" s="363">
        <v>0.35</v>
      </c>
      <c r="J66" s="363">
        <v>1.93</v>
      </c>
      <c r="K66" s="364">
        <v>2.69</v>
      </c>
      <c r="L66" s="363">
        <v>5.12</v>
      </c>
      <c r="M66" s="363">
        <v>1.77</v>
      </c>
      <c r="N66" s="363">
        <v>4.62</v>
      </c>
      <c r="O66" s="363">
        <v>3.35</v>
      </c>
      <c r="P66" s="363">
        <v>5.55</v>
      </c>
      <c r="Q66" s="363">
        <v>0.26</v>
      </c>
      <c r="R66" s="363">
        <v>1.25</v>
      </c>
      <c r="S66" s="364">
        <v>29.12</v>
      </c>
      <c r="T66" s="415">
        <v>43.915607199999997</v>
      </c>
      <c r="U66" s="357">
        <f t="shared" si="3"/>
        <v>4.5999999999999996</v>
      </c>
      <c r="W66" s="357">
        <v>36.398688800000002</v>
      </c>
      <c r="X66" s="357">
        <v>43.915607199999997</v>
      </c>
    </row>
    <row r="67" spans="1:24">
      <c r="A67" s="408" t="s">
        <v>548</v>
      </c>
      <c r="B67" s="357">
        <v>57.7</v>
      </c>
      <c r="C67" s="359" t="s">
        <v>547</v>
      </c>
      <c r="D67" s="359" t="s">
        <v>546</v>
      </c>
      <c r="E67" s="414" t="s">
        <v>545</v>
      </c>
      <c r="F67" s="551">
        <v>2003</v>
      </c>
      <c r="G67" s="363">
        <v>0.06</v>
      </c>
      <c r="H67" s="363">
        <v>0.68</v>
      </c>
      <c r="I67" s="363">
        <v>1.65</v>
      </c>
      <c r="J67" s="364">
        <v>2.36</v>
      </c>
      <c r="K67" s="363">
        <v>2.98</v>
      </c>
      <c r="L67" s="363">
        <v>2.33</v>
      </c>
      <c r="M67" s="364">
        <v>0.7</v>
      </c>
      <c r="N67" s="363">
        <v>4.05</v>
      </c>
      <c r="O67" s="363">
        <v>1.95</v>
      </c>
      <c r="P67" s="363">
        <v>1.49</v>
      </c>
      <c r="Q67" s="363">
        <v>0.41</v>
      </c>
      <c r="R67" s="363">
        <v>1.07</v>
      </c>
      <c r="S67" s="364">
        <v>19.73</v>
      </c>
      <c r="T67" s="415">
        <v>88.329077699999999</v>
      </c>
      <c r="U67" s="357">
        <f t="shared" si="3"/>
        <v>3.02</v>
      </c>
      <c r="W67" s="357">
        <v>39.633955800000003</v>
      </c>
      <c r="X67" s="357">
        <v>88.329077699999999</v>
      </c>
    </row>
    <row r="68" spans="1:24">
      <c r="A68" s="408" t="s">
        <v>544</v>
      </c>
      <c r="B68" s="357">
        <v>70.3</v>
      </c>
      <c r="C68" s="359" t="s">
        <v>543</v>
      </c>
      <c r="D68" s="359" t="s">
        <v>542</v>
      </c>
      <c r="E68" s="414" t="s">
        <v>524</v>
      </c>
      <c r="F68" s="551">
        <v>2004</v>
      </c>
      <c r="G68" s="363">
        <v>2.0499999999999998</v>
      </c>
      <c r="H68" s="363">
        <v>1.31</v>
      </c>
      <c r="I68" s="363">
        <v>4.75</v>
      </c>
      <c r="J68" s="364">
        <v>3.37</v>
      </c>
      <c r="K68" s="363">
        <v>0.16</v>
      </c>
      <c r="L68" s="363">
        <v>5.28</v>
      </c>
      <c r="M68" s="363">
        <v>1.79</v>
      </c>
      <c r="N68" s="363">
        <v>4.33</v>
      </c>
      <c r="O68" s="363">
        <v>1.88</v>
      </c>
      <c r="P68" s="363">
        <v>3.09</v>
      </c>
      <c r="Q68" s="363">
        <v>5.69</v>
      </c>
      <c r="R68" s="363">
        <v>0.48</v>
      </c>
      <c r="S68" s="364">
        <v>34.18</v>
      </c>
      <c r="T68" s="415">
        <v>60.7</v>
      </c>
      <c r="U68" s="357">
        <f t="shared" si="3"/>
        <v>2.36</v>
      </c>
      <c r="W68" s="357">
        <v>20</v>
      </c>
      <c r="X68" s="357">
        <v>60.795121999999999</v>
      </c>
    </row>
    <row r="69" spans="1:24">
      <c r="A69" s="408" t="s">
        <v>541</v>
      </c>
      <c r="B69" s="357">
        <v>77.2</v>
      </c>
      <c r="C69" s="359" t="s">
        <v>540</v>
      </c>
      <c r="D69" s="359" t="s">
        <v>539</v>
      </c>
      <c r="E69" s="414" t="s">
        <v>538</v>
      </c>
      <c r="F69" s="551">
        <v>2005</v>
      </c>
      <c r="G69" s="364">
        <v>3.28</v>
      </c>
      <c r="H69" s="363">
        <v>0.99</v>
      </c>
      <c r="I69" s="363">
        <v>1.18</v>
      </c>
      <c r="J69" s="363">
        <v>0.63</v>
      </c>
      <c r="K69" s="363">
        <v>2.17</v>
      </c>
      <c r="L69" s="363">
        <v>5.09</v>
      </c>
      <c r="M69" s="364">
        <v>2.65</v>
      </c>
      <c r="N69" s="363">
        <v>7.14</v>
      </c>
      <c r="O69" s="363">
        <v>1.1499999999999999</v>
      </c>
      <c r="P69" s="363">
        <v>2.5</v>
      </c>
      <c r="Q69" s="363">
        <v>7.0000000000000007E-2</v>
      </c>
      <c r="R69" s="363">
        <v>0.39</v>
      </c>
      <c r="S69" s="364">
        <v>27.24</v>
      </c>
      <c r="T69" s="415">
        <v>42.7795463</v>
      </c>
      <c r="U69" s="357">
        <f t="shared" si="3"/>
        <v>1.54</v>
      </c>
      <c r="W69" s="357">
        <v>23.916775000000001</v>
      </c>
      <c r="X69" s="357">
        <v>42.7795463</v>
      </c>
    </row>
    <row r="70" spans="1:24">
      <c r="A70" s="408" t="s">
        <v>537</v>
      </c>
      <c r="B70" s="357">
        <v>77.900000000000006</v>
      </c>
      <c r="C70" s="359" t="s">
        <v>536</v>
      </c>
      <c r="D70" s="359" t="s">
        <v>473</v>
      </c>
      <c r="E70" s="414" t="s">
        <v>535</v>
      </c>
      <c r="F70" s="551">
        <v>2006</v>
      </c>
      <c r="G70" s="363">
        <v>0.1</v>
      </c>
      <c r="H70" s="363">
        <v>0</v>
      </c>
      <c r="I70" s="363">
        <v>2.76</v>
      </c>
      <c r="J70" s="363">
        <v>2.0099999999999998</v>
      </c>
      <c r="K70" s="363">
        <v>0.74</v>
      </c>
      <c r="L70" s="363">
        <v>3.43</v>
      </c>
      <c r="M70" s="363">
        <v>1.54</v>
      </c>
      <c r="N70" s="363">
        <v>4.1100000000000003</v>
      </c>
      <c r="O70" s="363">
        <v>0.34</v>
      </c>
      <c r="P70" s="363">
        <v>0.59</v>
      </c>
      <c r="Q70" s="363">
        <v>0.7</v>
      </c>
      <c r="R70" s="363">
        <v>1.7</v>
      </c>
      <c r="S70" s="363">
        <v>18.02</v>
      </c>
      <c r="T70" s="415">
        <v>40.700000000000003</v>
      </c>
      <c r="U70" s="357">
        <f t="shared" si="3"/>
        <v>2.04</v>
      </c>
      <c r="W70" s="357">
        <v>34.4634754</v>
      </c>
      <c r="X70" s="357">
        <v>40.714831699999998</v>
      </c>
    </row>
    <row r="71" spans="1:24">
      <c r="A71" s="408" t="s">
        <v>534</v>
      </c>
      <c r="B71" s="357">
        <v>82.5</v>
      </c>
      <c r="C71" s="359" t="s">
        <v>533</v>
      </c>
      <c r="D71" s="359" t="s">
        <v>532</v>
      </c>
      <c r="E71" s="414" t="s">
        <v>531</v>
      </c>
      <c r="F71" s="551">
        <v>2007</v>
      </c>
      <c r="G71" s="363">
        <v>0.74</v>
      </c>
      <c r="H71" s="363">
        <v>0.28999999999999998</v>
      </c>
      <c r="I71" s="363">
        <v>4.88</v>
      </c>
      <c r="J71" s="363">
        <v>2.62</v>
      </c>
      <c r="K71" s="363">
        <v>5.16</v>
      </c>
      <c r="L71" s="363">
        <v>9.08</v>
      </c>
      <c r="M71" s="363">
        <v>3</v>
      </c>
      <c r="N71" s="363">
        <v>1.74</v>
      </c>
      <c r="O71" s="363">
        <v>4.6399999999999997</v>
      </c>
      <c r="P71" s="363">
        <v>3.41</v>
      </c>
      <c r="Q71" s="363">
        <v>0.11</v>
      </c>
      <c r="R71" s="363">
        <v>1.8</v>
      </c>
      <c r="S71" s="363">
        <v>37.47</v>
      </c>
      <c r="T71" s="415">
        <v>50.3</v>
      </c>
      <c r="U71" s="357">
        <f t="shared" si="3"/>
        <v>6.4399999999999995</v>
      </c>
      <c r="W71" s="357">
        <v>38.729999999999997</v>
      </c>
      <c r="X71" s="357">
        <v>50.31</v>
      </c>
    </row>
    <row r="72" spans="1:24">
      <c r="A72" s="408" t="s">
        <v>530</v>
      </c>
      <c r="B72" s="357">
        <v>74.599999999999994</v>
      </c>
      <c r="C72" s="359" t="s">
        <v>529</v>
      </c>
      <c r="D72" s="359" t="s">
        <v>528</v>
      </c>
      <c r="E72" s="414" t="s">
        <v>527</v>
      </c>
      <c r="F72" s="551">
        <v>2008</v>
      </c>
      <c r="G72" s="363">
        <v>0.24</v>
      </c>
      <c r="H72" s="363">
        <v>2.0099999999999998</v>
      </c>
      <c r="I72" s="363">
        <v>3.73</v>
      </c>
      <c r="J72" s="363">
        <v>2.02</v>
      </c>
      <c r="K72" s="363">
        <v>4.12</v>
      </c>
      <c r="L72" s="363">
        <v>11.36</v>
      </c>
      <c r="M72" s="363">
        <v>3.77</v>
      </c>
      <c r="N72" s="363">
        <v>0.91</v>
      </c>
      <c r="O72" s="363">
        <v>4.43</v>
      </c>
      <c r="P72" s="363">
        <v>4.59</v>
      </c>
      <c r="Q72" s="363">
        <v>0.46</v>
      </c>
      <c r="R72" s="363">
        <v>0.66</v>
      </c>
      <c r="S72" s="363">
        <v>38.299999999999997</v>
      </c>
      <c r="T72" s="415">
        <v>88.32</v>
      </c>
      <c r="U72" s="357">
        <f t="shared" si="3"/>
        <v>5.09</v>
      </c>
      <c r="W72" s="357">
        <v>42.282615700000001</v>
      </c>
      <c r="X72" s="357">
        <v>88.324678000000006</v>
      </c>
    </row>
    <row r="73" spans="1:24">
      <c r="A73" s="408" t="s">
        <v>526</v>
      </c>
      <c r="B73" s="357">
        <v>64.5</v>
      </c>
      <c r="C73" s="359" t="s">
        <v>467</v>
      </c>
      <c r="D73" s="359" t="s">
        <v>525</v>
      </c>
      <c r="E73" s="414" t="s">
        <v>524</v>
      </c>
      <c r="F73" s="551">
        <v>2009</v>
      </c>
      <c r="G73" s="363">
        <v>0.08</v>
      </c>
      <c r="H73" s="363">
        <v>0.31</v>
      </c>
      <c r="I73" s="363">
        <v>1.2</v>
      </c>
      <c r="J73" s="363">
        <v>3.54</v>
      </c>
      <c r="K73" s="363">
        <v>1.36</v>
      </c>
      <c r="L73" s="363">
        <v>2.3199999999999998</v>
      </c>
      <c r="M73" s="363">
        <v>2.57</v>
      </c>
      <c r="N73" s="363">
        <v>7.57</v>
      </c>
      <c r="O73" s="363">
        <v>0.51</v>
      </c>
      <c r="P73" s="363">
        <v>4.9800000000000004</v>
      </c>
      <c r="Q73" s="363">
        <v>0.25</v>
      </c>
      <c r="R73" s="363">
        <v>0.2</v>
      </c>
      <c r="S73" s="363">
        <v>24.89</v>
      </c>
      <c r="T73" s="415">
        <v>73.034999999999997</v>
      </c>
      <c r="U73" s="357">
        <f t="shared" si="3"/>
        <v>0.71</v>
      </c>
      <c r="W73" s="357">
        <v>23.14</v>
      </c>
      <c r="X73" s="357">
        <v>73.034999999999997</v>
      </c>
    </row>
    <row r="74" spans="1:24">
      <c r="A74" s="408" t="s">
        <v>523</v>
      </c>
      <c r="B74" s="357">
        <v>43.1</v>
      </c>
      <c r="C74" s="359" t="s">
        <v>522</v>
      </c>
      <c r="D74" s="359" t="s">
        <v>521</v>
      </c>
      <c r="E74" s="414"/>
      <c r="F74" s="551">
        <v>2010</v>
      </c>
      <c r="G74" s="363">
        <v>0.35</v>
      </c>
      <c r="H74" s="363">
        <v>1.33</v>
      </c>
      <c r="I74" s="363">
        <v>1.79</v>
      </c>
      <c r="J74" s="363">
        <v>3.26</v>
      </c>
      <c r="K74" s="363">
        <v>4.9000000000000004</v>
      </c>
      <c r="L74" s="363">
        <v>3.71</v>
      </c>
      <c r="M74" s="363">
        <v>6.56</v>
      </c>
      <c r="N74" s="363">
        <v>3.58</v>
      </c>
      <c r="O74" s="363">
        <v>3.37</v>
      </c>
      <c r="P74" s="363">
        <v>1.45</v>
      </c>
      <c r="Q74" s="363">
        <v>2.0699999999999998</v>
      </c>
      <c r="R74" s="363">
        <v>0.16</v>
      </c>
      <c r="S74" s="363">
        <v>32.53</v>
      </c>
      <c r="T74" s="415">
        <v>31.33</v>
      </c>
      <c r="U74" s="357">
        <f t="shared" si="3"/>
        <v>3.5300000000000002</v>
      </c>
      <c r="W74" s="357">
        <v>13.0204874</v>
      </c>
      <c r="X74" s="357">
        <v>31.3270424</v>
      </c>
    </row>
    <row r="75" spans="1:24">
      <c r="A75" s="408" t="s">
        <v>520</v>
      </c>
      <c r="B75" s="357">
        <v>39.1</v>
      </c>
      <c r="C75" s="359" t="s">
        <v>519</v>
      </c>
      <c r="D75" s="359" t="s">
        <v>518</v>
      </c>
      <c r="E75" s="414"/>
      <c r="F75" s="551">
        <v>2011</v>
      </c>
      <c r="G75" s="363">
        <v>0.14000000000000001</v>
      </c>
      <c r="H75" s="363">
        <v>0.17</v>
      </c>
      <c r="I75" s="363">
        <v>1.22</v>
      </c>
      <c r="J75" s="363">
        <v>1.69</v>
      </c>
      <c r="K75" s="363">
        <v>5.45</v>
      </c>
      <c r="L75" s="363">
        <v>2.9</v>
      </c>
      <c r="M75" s="363">
        <v>0.51</v>
      </c>
      <c r="N75" s="363">
        <v>1.99</v>
      </c>
      <c r="O75" s="363">
        <v>1.22</v>
      </c>
      <c r="P75" s="363">
        <v>2.37</v>
      </c>
      <c r="Q75" s="363">
        <v>3.17</v>
      </c>
      <c r="R75" s="363">
        <v>2.5499999999999998</v>
      </c>
      <c r="S75" s="363">
        <v>23.38</v>
      </c>
      <c r="T75" s="415">
        <v>44.69</v>
      </c>
      <c r="U75" s="357">
        <f t="shared" si="3"/>
        <v>3.7699999999999996</v>
      </c>
      <c r="W75" s="357">
        <v>27.515000000000001</v>
      </c>
      <c r="X75" s="357">
        <v>44.692500000000003</v>
      </c>
    </row>
    <row r="76" spans="1:24">
      <c r="A76" s="408" t="s">
        <v>517</v>
      </c>
      <c r="C76" s="359"/>
      <c r="D76" s="359"/>
      <c r="E76" s="414"/>
      <c r="F76" s="551">
        <v>2012</v>
      </c>
      <c r="G76" s="363">
        <v>1.04</v>
      </c>
      <c r="H76" s="363">
        <v>3.06</v>
      </c>
      <c r="I76" s="363">
        <v>2.4900000000000002</v>
      </c>
      <c r="J76" s="363">
        <v>6.09</v>
      </c>
      <c r="K76" s="363">
        <v>1.41</v>
      </c>
      <c r="L76" s="363">
        <v>2.34</v>
      </c>
      <c r="M76" s="363">
        <v>0.39</v>
      </c>
      <c r="N76" s="363">
        <v>1.86</v>
      </c>
      <c r="O76" s="363">
        <v>2.13</v>
      </c>
      <c r="P76" s="363">
        <v>7.0000000000000007E-2</v>
      </c>
      <c r="Q76" s="363">
        <v>0.52</v>
      </c>
      <c r="R76" s="363">
        <v>0.27</v>
      </c>
      <c r="S76" s="363">
        <v>21.67</v>
      </c>
      <c r="T76" s="415">
        <v>61.23</v>
      </c>
      <c r="U76" s="357">
        <f t="shared" si="3"/>
        <v>2.4</v>
      </c>
      <c r="W76" s="357">
        <v>27.074999999999999</v>
      </c>
      <c r="X76" s="357">
        <v>61.225000000000001</v>
      </c>
    </row>
    <row r="77" spans="1:24">
      <c r="A77" s="408" t="s">
        <v>516</v>
      </c>
      <c r="B77" s="357">
        <v>35.700000000000003</v>
      </c>
      <c r="C77" s="359" t="s">
        <v>515</v>
      </c>
      <c r="D77" s="359" t="s">
        <v>514</v>
      </c>
      <c r="E77" s="414"/>
      <c r="F77" s="551">
        <v>2013</v>
      </c>
      <c r="G77" s="363">
        <v>0.37</v>
      </c>
      <c r="H77" s="363">
        <v>3.56</v>
      </c>
      <c r="I77" s="363">
        <v>0.55000000000000004</v>
      </c>
      <c r="J77" s="363">
        <v>3.24</v>
      </c>
      <c r="K77" s="363">
        <v>3.61</v>
      </c>
      <c r="L77" s="363">
        <v>3.96</v>
      </c>
      <c r="M77" s="363">
        <v>7.45</v>
      </c>
      <c r="N77" s="363">
        <v>3.63</v>
      </c>
      <c r="O77" s="363">
        <v>2.78</v>
      </c>
      <c r="P77" s="363">
        <v>2.38</v>
      </c>
      <c r="Q77" s="363">
        <v>1.32</v>
      </c>
      <c r="R77" s="363">
        <v>0.61</v>
      </c>
      <c r="S77" s="363">
        <v>33.46</v>
      </c>
      <c r="T77" s="415">
        <v>39.880000000000003</v>
      </c>
      <c r="U77" s="357">
        <f t="shared" si="3"/>
        <v>3.3899999999999997</v>
      </c>
      <c r="W77" s="357">
        <v>23.0102197</v>
      </c>
      <c r="X77" s="357">
        <v>39.885410299999997</v>
      </c>
    </row>
    <row r="78" spans="1:24">
      <c r="A78" s="408" t="s">
        <v>513</v>
      </c>
      <c r="C78" s="359"/>
      <c r="D78" s="359"/>
      <c r="E78" s="414"/>
      <c r="F78" s="551">
        <v>2014</v>
      </c>
      <c r="G78" s="363">
        <v>0.03</v>
      </c>
      <c r="H78" s="363">
        <v>0.43</v>
      </c>
      <c r="I78" s="363">
        <v>0.42</v>
      </c>
      <c r="J78" s="363">
        <v>0.21</v>
      </c>
      <c r="K78" s="363">
        <v>2.23</v>
      </c>
      <c r="L78" s="363">
        <v>7.08</v>
      </c>
      <c r="M78" s="363">
        <v>4.1399999999999997</v>
      </c>
      <c r="N78" s="363">
        <v>1.44</v>
      </c>
      <c r="O78" s="363">
        <v>0.71</v>
      </c>
      <c r="P78" s="363">
        <v>2.23</v>
      </c>
      <c r="Q78" s="363">
        <v>1.44</v>
      </c>
      <c r="R78" s="363">
        <v>0.96</v>
      </c>
      <c r="S78" s="363">
        <v>21.32</v>
      </c>
      <c r="T78" s="415">
        <v>28.23</v>
      </c>
      <c r="U78" s="357">
        <f t="shared" si="3"/>
        <v>1.67</v>
      </c>
      <c r="W78" s="357">
        <v>29.798127399999998</v>
      </c>
      <c r="X78" s="357">
        <v>28.236882600000001</v>
      </c>
    </row>
    <row r="79" spans="1:24">
      <c r="A79" s="408" t="s">
        <v>512</v>
      </c>
      <c r="B79" s="357">
        <v>59.9</v>
      </c>
      <c r="C79" s="359" t="s">
        <v>511</v>
      </c>
      <c r="D79" s="359" t="s">
        <v>510</v>
      </c>
      <c r="E79" s="414" t="s">
        <v>509</v>
      </c>
      <c r="F79" s="551">
        <v>2015</v>
      </c>
      <c r="G79" s="363">
        <v>0.81</v>
      </c>
      <c r="H79" s="363">
        <v>0.09</v>
      </c>
      <c r="I79" s="363">
        <v>0.75</v>
      </c>
      <c r="J79" s="363">
        <v>5.57</v>
      </c>
      <c r="K79" s="363">
        <v>10.47</v>
      </c>
      <c r="L79" s="363">
        <v>2.2999999999999998</v>
      </c>
      <c r="M79" s="363">
        <v>6.44</v>
      </c>
      <c r="N79" s="363">
        <v>1.79</v>
      </c>
      <c r="O79" s="363">
        <v>1.42</v>
      </c>
      <c r="P79" s="363">
        <v>1.52</v>
      </c>
      <c r="Q79" s="363">
        <v>3.95</v>
      </c>
      <c r="R79" s="363">
        <v>2.08</v>
      </c>
      <c r="S79" s="363">
        <v>37.19</v>
      </c>
      <c r="T79" s="415">
        <v>40.090000000000003</v>
      </c>
      <c r="U79" s="357">
        <f t="shared" si="3"/>
        <v>3.5</v>
      </c>
      <c r="W79" s="357">
        <v>28.515000000000001</v>
      </c>
      <c r="X79" s="357">
        <v>40.094999999999999</v>
      </c>
    </row>
    <row r="80" spans="1:24">
      <c r="A80" s="408" t="s">
        <v>508</v>
      </c>
      <c r="B80" s="357">
        <v>64.099999999999994</v>
      </c>
      <c r="C80" s="359" t="s">
        <v>507</v>
      </c>
      <c r="D80" s="359" t="s">
        <v>506</v>
      </c>
      <c r="E80" s="414" t="s">
        <v>505</v>
      </c>
      <c r="F80" s="551">
        <v>2016</v>
      </c>
      <c r="G80" s="363">
        <v>0.6</v>
      </c>
      <c r="H80" s="363">
        <v>0.38</v>
      </c>
      <c r="I80" s="363">
        <v>0.91</v>
      </c>
      <c r="J80" s="363">
        <v>4</v>
      </c>
      <c r="K80" s="363">
        <v>3.71</v>
      </c>
      <c r="L80" s="363">
        <v>4.78</v>
      </c>
      <c r="M80" s="363">
        <v>3.58</v>
      </c>
      <c r="N80" s="363">
        <v>1.78</v>
      </c>
      <c r="O80" s="363">
        <v>5.2</v>
      </c>
      <c r="P80" s="363">
        <v>2.54</v>
      </c>
      <c r="Q80" s="363">
        <v>0.34</v>
      </c>
      <c r="R80" s="363">
        <v>0.38</v>
      </c>
      <c r="S80" s="363">
        <f>SUM(G80:R80)</f>
        <v>28.2</v>
      </c>
      <c r="T80" s="415">
        <v>78.819999999999993</v>
      </c>
      <c r="U80" s="357">
        <f t="shared" si="3"/>
        <v>5.58</v>
      </c>
      <c r="W80" s="357">
        <v>28.485128599999999</v>
      </c>
      <c r="X80" s="357">
        <v>78.822857099999993</v>
      </c>
    </row>
    <row r="81" spans="1:24">
      <c r="A81" s="408" t="s">
        <v>504</v>
      </c>
      <c r="B81" s="357">
        <v>79.2</v>
      </c>
      <c r="C81" s="359" t="s">
        <v>503</v>
      </c>
      <c r="D81" s="359" t="s">
        <v>502</v>
      </c>
      <c r="E81" s="414" t="s">
        <v>501</v>
      </c>
      <c r="F81" s="552">
        <v>2017</v>
      </c>
      <c r="G81" s="357">
        <v>2.3799999999999994</v>
      </c>
      <c r="H81" s="357">
        <v>2.0999999999999996</v>
      </c>
      <c r="I81" s="357">
        <v>3.14</v>
      </c>
      <c r="J81" s="357">
        <v>5.83</v>
      </c>
      <c r="K81" s="357">
        <v>3.42</v>
      </c>
      <c r="L81" s="357">
        <v>5.27</v>
      </c>
      <c r="M81" s="357">
        <v>3.75</v>
      </c>
      <c r="N81" s="357">
        <v>5.8500000000000005</v>
      </c>
      <c r="O81" s="357">
        <v>2.1100000000000003</v>
      </c>
      <c r="P81" s="357">
        <v>2.27</v>
      </c>
      <c r="Q81" s="357">
        <v>0.15000000000000002</v>
      </c>
      <c r="R81" s="357">
        <v>6.0000000000000005E-2</v>
      </c>
      <c r="S81" s="363">
        <f>SUM(G81:R81)</f>
        <v>36.330000000000005</v>
      </c>
      <c r="T81" s="415">
        <v>79.7188333</v>
      </c>
      <c r="U81" s="357">
        <f t="shared" si="3"/>
        <v>2.1700000000000004</v>
      </c>
      <c r="W81" s="357">
        <v>17.812200000000001</v>
      </c>
      <c r="X81" s="357">
        <v>79.718800000000002</v>
      </c>
    </row>
    <row r="82" spans="1:24">
      <c r="A82" s="408" t="s">
        <v>500</v>
      </c>
      <c r="B82" s="357">
        <v>82.1</v>
      </c>
      <c r="C82" s="359" t="s">
        <v>499</v>
      </c>
      <c r="D82" s="359" t="s">
        <v>498</v>
      </c>
      <c r="E82" s="414" t="s">
        <v>497</v>
      </c>
      <c r="F82" s="552">
        <v>2018</v>
      </c>
      <c r="G82" s="357">
        <v>0</v>
      </c>
      <c r="H82" s="357">
        <v>1.32</v>
      </c>
      <c r="I82" s="357">
        <v>0.93</v>
      </c>
      <c r="J82" s="357">
        <v>2.15</v>
      </c>
      <c r="K82" s="357">
        <v>3.13</v>
      </c>
      <c r="L82" s="357">
        <v>5.0199999999999996</v>
      </c>
      <c r="M82" s="357">
        <v>1.87</v>
      </c>
      <c r="N82" s="357">
        <v>6.07</v>
      </c>
      <c r="O82" s="357">
        <v>3.03</v>
      </c>
      <c r="P82" s="357">
        <v>7.78</v>
      </c>
      <c r="Q82" s="357">
        <v>0.4</v>
      </c>
      <c r="R82" s="357">
        <v>1.91</v>
      </c>
      <c r="S82" s="363">
        <f t="shared" ref="S82:S83" si="4">SUM(G82:R82)</f>
        <v>33.61</v>
      </c>
      <c r="T82" s="415">
        <v>30.97</v>
      </c>
      <c r="U82" s="357">
        <f t="shared" si="3"/>
        <v>4.9399999999999995</v>
      </c>
      <c r="W82" s="357">
        <v>25.171500000000002</v>
      </c>
      <c r="X82" s="357">
        <v>30.976900000000001</v>
      </c>
    </row>
    <row r="83" spans="1:24">
      <c r="A83" s="408" t="s">
        <v>496</v>
      </c>
      <c r="B83" s="357">
        <v>79.400000000000006</v>
      </c>
      <c r="C83" s="359" t="s">
        <v>495</v>
      </c>
      <c r="D83" s="359" t="s">
        <v>494</v>
      </c>
      <c r="E83" s="414" t="s">
        <v>493</v>
      </c>
      <c r="F83" s="552">
        <v>2019</v>
      </c>
      <c r="G83" s="357">
        <v>1.41</v>
      </c>
      <c r="H83" s="357">
        <v>0.77</v>
      </c>
      <c r="I83" s="357">
        <v>2.52</v>
      </c>
      <c r="J83" s="357">
        <v>3.81</v>
      </c>
      <c r="K83" s="357">
        <v>12.65</v>
      </c>
      <c r="L83" s="357">
        <v>6.59</v>
      </c>
      <c r="M83" s="357">
        <v>0.28999999999999998</v>
      </c>
      <c r="N83" s="357">
        <v>6.97</v>
      </c>
      <c r="O83" s="357">
        <v>2.2400000000000002</v>
      </c>
      <c r="P83" s="357">
        <v>2.27</v>
      </c>
      <c r="Q83" s="542">
        <v>0.87</v>
      </c>
      <c r="R83" s="542">
        <v>1.17</v>
      </c>
      <c r="S83" s="363">
        <f t="shared" si="4"/>
        <v>41.56</v>
      </c>
      <c r="T83" s="415">
        <v>71.209999999999994</v>
      </c>
      <c r="U83" s="357">
        <f t="shared" si="3"/>
        <v>3.41</v>
      </c>
      <c r="W83" s="357">
        <v>29.546333099999998</v>
      </c>
      <c r="X83" s="357">
        <v>71.212124200000005</v>
      </c>
    </row>
    <row r="84" spans="1:24">
      <c r="A84" s="408" t="s">
        <v>492</v>
      </c>
      <c r="B84" s="357">
        <v>77.2</v>
      </c>
      <c r="C84" s="359" t="s">
        <v>491</v>
      </c>
      <c r="D84" s="359" t="s">
        <v>490</v>
      </c>
      <c r="E84" s="414" t="s">
        <v>489</v>
      </c>
      <c r="N84" s="265"/>
      <c r="O84" s="278"/>
      <c r="Q84" s="262"/>
    </row>
    <row r="85" spans="1:24" ht="25.5">
      <c r="A85" s="408" t="s">
        <v>488</v>
      </c>
      <c r="B85" s="357">
        <v>62.8</v>
      </c>
      <c r="C85" s="359" t="s">
        <v>487</v>
      </c>
      <c r="D85" s="359" t="s">
        <v>486</v>
      </c>
      <c r="E85" s="414" t="s">
        <v>485</v>
      </c>
      <c r="N85" s="265"/>
      <c r="O85" s="278"/>
      <c r="Q85" s="441" t="s">
        <v>1015</v>
      </c>
    </row>
    <row r="86" spans="1:24">
      <c r="A86" s="408" t="s">
        <v>484</v>
      </c>
      <c r="B86" s="357">
        <v>49.6</v>
      </c>
      <c r="C86" s="359" t="s">
        <v>483</v>
      </c>
      <c r="D86" s="359" t="s">
        <v>482</v>
      </c>
      <c r="E86" s="414"/>
      <c r="N86" s="265"/>
      <c r="O86" s="278"/>
      <c r="Q86" s="262"/>
    </row>
    <row r="87" spans="1:24">
      <c r="A87" s="408" t="s">
        <v>481</v>
      </c>
      <c r="C87" s="359"/>
      <c r="D87" s="359"/>
      <c r="E87" s="414"/>
      <c r="K87" s="561" t="s">
        <v>1023</v>
      </c>
      <c r="N87" s="265"/>
      <c r="O87" s="278"/>
      <c r="Q87" s="559" t="s">
        <v>1022</v>
      </c>
    </row>
    <row r="88" spans="1:24">
      <c r="A88" s="408" t="s">
        <v>480</v>
      </c>
      <c r="B88" s="357">
        <v>36.1</v>
      </c>
      <c r="C88" s="359" t="s">
        <v>479</v>
      </c>
      <c r="D88" s="359" t="s">
        <v>478</v>
      </c>
      <c r="E88" s="414"/>
      <c r="K88" s="561"/>
      <c r="L88" s="561"/>
      <c r="M88" s="561"/>
      <c r="N88" s="562"/>
      <c r="O88" s="563"/>
      <c r="P88" s="561"/>
      <c r="Q88" s="559"/>
      <c r="R88" s="558"/>
      <c r="S88" s="558"/>
      <c r="T88" s="560"/>
      <c r="U88" s="558"/>
      <c r="V88" s="558"/>
    </row>
    <row r="89" spans="1:24">
      <c r="A89" s="408" t="s">
        <v>477</v>
      </c>
      <c r="B89" s="357">
        <v>45.5</v>
      </c>
      <c r="C89" s="359" t="s">
        <v>476</v>
      </c>
      <c r="D89" s="359" t="s">
        <v>475</v>
      </c>
      <c r="E89" s="414"/>
      <c r="J89" s="357" t="s">
        <v>328</v>
      </c>
      <c r="K89" s="561" t="s">
        <v>772</v>
      </c>
      <c r="L89" s="561" t="s">
        <v>771</v>
      </c>
      <c r="M89" s="561" t="s">
        <v>770</v>
      </c>
      <c r="N89" s="562" t="s">
        <v>769</v>
      </c>
      <c r="O89" s="563" t="s">
        <v>768</v>
      </c>
      <c r="P89" s="561" t="s">
        <v>767</v>
      </c>
      <c r="Q89" s="559" t="s">
        <v>1016</v>
      </c>
      <c r="R89" s="558" t="s">
        <v>1017</v>
      </c>
      <c r="S89" s="558" t="s">
        <v>1018</v>
      </c>
      <c r="T89" s="560" t="s">
        <v>1019</v>
      </c>
      <c r="U89" s="558" t="s">
        <v>1020</v>
      </c>
      <c r="V89" s="558" t="s">
        <v>1021</v>
      </c>
      <c r="W89" s="357" t="s">
        <v>2</v>
      </c>
    </row>
    <row r="90" spans="1:24">
      <c r="A90" s="408" t="s">
        <v>474</v>
      </c>
      <c r="B90" s="357">
        <v>52.5</v>
      </c>
      <c r="C90" s="359" t="s">
        <v>473</v>
      </c>
      <c r="D90" s="359" t="s">
        <v>472</v>
      </c>
      <c r="E90" s="414" t="s">
        <v>471</v>
      </c>
      <c r="J90" s="357">
        <v>1994</v>
      </c>
      <c r="K90" s="357">
        <v>0.21</v>
      </c>
      <c r="L90" s="357">
        <v>0.73</v>
      </c>
      <c r="M90" s="357">
        <v>0.77</v>
      </c>
      <c r="N90" s="265">
        <v>6.07</v>
      </c>
      <c r="O90" s="278">
        <v>4.87</v>
      </c>
      <c r="P90" s="357">
        <v>1.02</v>
      </c>
      <c r="Q90" s="357" t="s">
        <v>17</v>
      </c>
      <c r="R90" s="357" t="s">
        <v>17</v>
      </c>
      <c r="S90" s="357" t="s">
        <v>17</v>
      </c>
      <c r="T90" s="415" t="s">
        <v>337</v>
      </c>
      <c r="U90" s="357" t="s">
        <v>337</v>
      </c>
      <c r="V90" s="357" t="s">
        <v>337</v>
      </c>
    </row>
    <row r="91" spans="1:24">
      <c r="A91" s="408" t="s">
        <v>470</v>
      </c>
      <c r="C91" s="359"/>
      <c r="D91" s="359"/>
      <c r="E91" s="414" t="s">
        <v>469</v>
      </c>
      <c r="J91" s="357">
        <v>1995</v>
      </c>
      <c r="K91" s="357">
        <v>0.81</v>
      </c>
      <c r="L91" s="357">
        <v>0.23</v>
      </c>
      <c r="M91" s="357">
        <v>2.71</v>
      </c>
      <c r="N91" s="265">
        <v>3.59</v>
      </c>
      <c r="O91" s="278">
        <v>4.84</v>
      </c>
      <c r="P91" s="357">
        <v>8.49</v>
      </c>
      <c r="Q91" s="262">
        <v>2.64</v>
      </c>
      <c r="R91" s="357">
        <v>4.17</v>
      </c>
      <c r="S91" s="357">
        <v>0.69</v>
      </c>
      <c r="T91" s="415">
        <v>5.24</v>
      </c>
      <c r="U91" s="357">
        <v>4.1100000000000003</v>
      </c>
      <c r="V91" s="357">
        <v>0.74</v>
      </c>
      <c r="W91" s="357">
        <v>46</v>
      </c>
    </row>
    <row r="92" spans="1:24">
      <c r="A92" s="408" t="s">
        <v>468</v>
      </c>
      <c r="B92" s="357">
        <v>65.8</v>
      </c>
      <c r="C92" s="359" t="s">
        <v>467</v>
      </c>
      <c r="D92" s="359" t="s">
        <v>466</v>
      </c>
      <c r="E92" s="414" t="s">
        <v>465</v>
      </c>
      <c r="J92" s="357">
        <v>1996</v>
      </c>
      <c r="K92" s="357">
        <v>0.02</v>
      </c>
      <c r="L92" s="357">
        <v>0.11</v>
      </c>
      <c r="M92" s="357">
        <v>0.53</v>
      </c>
      <c r="N92" s="265">
        <v>0.02</v>
      </c>
      <c r="O92" s="278">
        <v>2.0699999999999998</v>
      </c>
      <c r="P92" s="357">
        <v>2.96</v>
      </c>
      <c r="Q92" s="262">
        <v>2.96</v>
      </c>
      <c r="R92" s="357">
        <v>8.76</v>
      </c>
      <c r="S92" s="357">
        <v>3.36</v>
      </c>
      <c r="T92" s="415">
        <v>0.69</v>
      </c>
      <c r="U92" s="357">
        <v>0.06</v>
      </c>
      <c r="V92" s="357">
        <v>1.06</v>
      </c>
      <c r="W92" s="357">
        <v>38.762908000000003</v>
      </c>
    </row>
    <row r="93" spans="1:24">
      <c r="A93" s="408" t="s">
        <v>464</v>
      </c>
      <c r="B93" s="357">
        <v>80.400000000000006</v>
      </c>
      <c r="C93" s="359" t="s">
        <v>463</v>
      </c>
      <c r="D93" s="359" t="s">
        <v>462</v>
      </c>
      <c r="E93" s="414" t="s">
        <v>461</v>
      </c>
      <c r="J93" s="357">
        <v>1997</v>
      </c>
      <c r="K93" s="357">
        <v>0.21</v>
      </c>
      <c r="L93" s="357">
        <v>3.4</v>
      </c>
      <c r="M93" s="357">
        <v>0.55000000000000004</v>
      </c>
      <c r="N93" s="265">
        <v>6.45</v>
      </c>
      <c r="O93" s="278">
        <v>3.64</v>
      </c>
      <c r="P93" s="357">
        <v>3.37</v>
      </c>
      <c r="Q93" s="262">
        <v>4.4400000000000004</v>
      </c>
      <c r="R93" s="357">
        <v>6.65</v>
      </c>
      <c r="S93" s="357">
        <v>6.14</v>
      </c>
      <c r="T93" s="415">
        <v>2.72</v>
      </c>
      <c r="U93" s="357">
        <v>2.62</v>
      </c>
      <c r="V93" s="357">
        <v>0.28999999999999998</v>
      </c>
      <c r="W93" s="357">
        <v>53.167639800000003</v>
      </c>
    </row>
    <row r="94" spans="1:24">
      <c r="A94" s="408" t="s">
        <v>460</v>
      </c>
      <c r="B94" s="357">
        <v>83.4</v>
      </c>
      <c r="C94" s="359" t="s">
        <v>459</v>
      </c>
      <c r="D94" s="359" t="s">
        <v>458</v>
      </c>
      <c r="E94" s="414" t="s">
        <v>457</v>
      </c>
      <c r="J94" s="357">
        <v>1998</v>
      </c>
      <c r="K94" s="357">
        <v>2.72</v>
      </c>
      <c r="L94" s="357">
        <v>0.14000000000000001</v>
      </c>
      <c r="M94" s="357">
        <v>5.51</v>
      </c>
      <c r="N94" s="265">
        <v>3.53</v>
      </c>
      <c r="O94" s="278">
        <v>1.78</v>
      </c>
      <c r="P94" s="357">
        <v>0.45</v>
      </c>
      <c r="Q94" s="262">
        <v>5.57</v>
      </c>
      <c r="R94" s="357">
        <v>5.14</v>
      </c>
      <c r="S94" s="357">
        <v>4.3099999999999996</v>
      </c>
      <c r="T94" s="415">
        <v>3.41</v>
      </c>
      <c r="U94" s="357">
        <v>1.1200000000000001</v>
      </c>
      <c r="V94" s="357">
        <v>3.74</v>
      </c>
      <c r="W94" s="357">
        <v>56.251839099999998</v>
      </c>
    </row>
    <row r="95" spans="1:24">
      <c r="A95" s="408" t="s">
        <v>456</v>
      </c>
      <c r="B95" s="357">
        <v>80.599999999999994</v>
      </c>
      <c r="C95" s="359" t="s">
        <v>455</v>
      </c>
      <c r="D95" s="359" t="s">
        <v>454</v>
      </c>
      <c r="E95" s="414" t="s">
        <v>453</v>
      </c>
      <c r="J95" s="357">
        <v>1999</v>
      </c>
      <c r="K95" s="357">
        <v>1.78</v>
      </c>
      <c r="L95" s="357">
        <v>1.58</v>
      </c>
      <c r="M95" s="357">
        <v>3.2</v>
      </c>
      <c r="N95" s="265">
        <v>6.73</v>
      </c>
      <c r="O95" s="278">
        <v>4.78</v>
      </c>
      <c r="P95" s="357">
        <v>6.87</v>
      </c>
      <c r="Q95" s="262">
        <v>3.52</v>
      </c>
      <c r="R95" s="357">
        <v>0.95</v>
      </c>
      <c r="S95" s="357">
        <v>3.28</v>
      </c>
      <c r="T95" s="415">
        <v>9.34</v>
      </c>
      <c r="U95" s="357">
        <v>2.2000000000000002</v>
      </c>
      <c r="V95" s="357">
        <v>1.95</v>
      </c>
      <c r="W95" s="357">
        <v>54.026965199999999</v>
      </c>
    </row>
    <row r="96" spans="1:24">
      <c r="A96" s="408" t="s">
        <v>452</v>
      </c>
      <c r="B96" s="357">
        <v>74.8</v>
      </c>
      <c r="C96" s="359" t="s">
        <v>451</v>
      </c>
      <c r="D96" s="359" t="s">
        <v>450</v>
      </c>
      <c r="E96" s="414" t="s">
        <v>449</v>
      </c>
      <c r="J96" s="357">
        <v>2000</v>
      </c>
      <c r="K96" s="357">
        <v>0.23</v>
      </c>
      <c r="L96" s="357">
        <v>2.37</v>
      </c>
      <c r="M96" s="357">
        <v>4.58</v>
      </c>
      <c r="N96" s="265">
        <v>2.44</v>
      </c>
      <c r="O96" s="278">
        <v>2.29</v>
      </c>
      <c r="P96" s="357">
        <v>3.51</v>
      </c>
      <c r="Q96" s="262">
        <v>2.33</v>
      </c>
      <c r="R96" s="357">
        <v>4.63</v>
      </c>
      <c r="S96" s="357">
        <v>3.32</v>
      </c>
      <c r="T96" s="415">
        <v>1.88</v>
      </c>
      <c r="U96" s="357">
        <v>1.3</v>
      </c>
      <c r="V96" s="357">
        <v>3.88</v>
      </c>
      <c r="W96" s="357">
        <v>39.396862200000001</v>
      </c>
    </row>
    <row r="97" spans="1:23">
      <c r="A97" s="408" t="s">
        <v>448</v>
      </c>
      <c r="B97" s="357">
        <v>66.2</v>
      </c>
      <c r="C97" s="359" t="s">
        <v>447</v>
      </c>
      <c r="D97" s="359" t="s">
        <v>446</v>
      </c>
      <c r="E97" s="414" t="s">
        <v>445</v>
      </c>
      <c r="J97" s="357">
        <v>2001</v>
      </c>
      <c r="K97" s="357">
        <v>2.34</v>
      </c>
      <c r="L97" s="357">
        <v>2.2400000000000002</v>
      </c>
      <c r="M97" s="357">
        <v>1.1000000000000001</v>
      </c>
      <c r="N97" s="265">
        <v>0.32</v>
      </c>
      <c r="O97" s="278">
        <v>7.24</v>
      </c>
      <c r="P97" s="357">
        <v>0.94</v>
      </c>
      <c r="Q97" s="262">
        <v>2.35</v>
      </c>
      <c r="R97" s="357">
        <v>0</v>
      </c>
      <c r="S97" s="357">
        <v>0</v>
      </c>
      <c r="T97" s="415">
        <v>6.21</v>
      </c>
      <c r="U97" s="357">
        <v>2.93</v>
      </c>
      <c r="V97" s="357">
        <v>0.57999999999999996</v>
      </c>
      <c r="W97" s="357">
        <v>21.164360899999998</v>
      </c>
    </row>
    <row r="98" spans="1:23">
      <c r="A98" s="408" t="s">
        <v>444</v>
      </c>
      <c r="C98" s="359" t="s">
        <v>443</v>
      </c>
      <c r="D98" s="359"/>
      <c r="E98" s="414" t="s">
        <v>442</v>
      </c>
      <c r="J98" s="357">
        <v>2002</v>
      </c>
      <c r="K98" s="357">
        <v>0.12</v>
      </c>
      <c r="L98" s="357">
        <v>2.11</v>
      </c>
      <c r="M98" s="357">
        <v>0.35</v>
      </c>
      <c r="N98" s="265">
        <v>1.93</v>
      </c>
      <c r="O98" s="278">
        <v>2.69</v>
      </c>
      <c r="P98" s="357">
        <v>5.12</v>
      </c>
      <c r="Q98" s="262">
        <v>0.15</v>
      </c>
      <c r="R98" s="357">
        <v>4.71</v>
      </c>
      <c r="S98" s="357">
        <v>2.61</v>
      </c>
      <c r="T98" s="415">
        <v>0</v>
      </c>
      <c r="U98" s="357">
        <v>0.49</v>
      </c>
      <c r="V98" s="357">
        <v>0.1</v>
      </c>
      <c r="W98" s="357">
        <v>43.915607199999997</v>
      </c>
    </row>
    <row r="99" spans="1:23">
      <c r="A99" s="408" t="s">
        <v>441</v>
      </c>
      <c r="B99" s="415">
        <v>35.200000000000003</v>
      </c>
      <c r="C99" s="359" t="s">
        <v>440</v>
      </c>
      <c r="D99" s="359" t="s">
        <v>439</v>
      </c>
      <c r="E99" s="414"/>
      <c r="F99" s="547" t="s">
        <v>816</v>
      </c>
      <c r="G99" s="357" t="s">
        <v>817</v>
      </c>
      <c r="J99" s="357">
        <v>2003</v>
      </c>
      <c r="K99" s="357">
        <v>0.06</v>
      </c>
      <c r="L99" s="357">
        <v>0.68</v>
      </c>
      <c r="M99" s="357">
        <v>1.65</v>
      </c>
      <c r="N99" s="265">
        <v>2.36</v>
      </c>
      <c r="O99" s="278">
        <v>2.98</v>
      </c>
      <c r="P99" s="357">
        <v>2.33</v>
      </c>
      <c r="Q99" s="262">
        <v>1.77</v>
      </c>
      <c r="R99" s="357">
        <v>4.62</v>
      </c>
      <c r="S99" s="357">
        <v>3.35</v>
      </c>
      <c r="T99" s="415">
        <v>5.55</v>
      </c>
      <c r="U99" s="357">
        <v>0.26</v>
      </c>
      <c r="V99" s="357">
        <v>1.25</v>
      </c>
      <c r="W99" s="357">
        <v>88.329077699999999</v>
      </c>
    </row>
    <row r="100" spans="1:23">
      <c r="A100" s="412">
        <v>42736</v>
      </c>
      <c r="B100" s="415">
        <f>G100*9/5+32</f>
        <v>37.656774193548387</v>
      </c>
      <c r="E100" s="361">
        <f>F100/25.4</f>
        <v>2.3799999999999994</v>
      </c>
      <c r="F100" s="547">
        <v>60.451999999999984</v>
      </c>
      <c r="G100" s="357">
        <v>3.1426523297491036</v>
      </c>
      <c r="J100" s="357">
        <v>2004</v>
      </c>
      <c r="K100" s="357">
        <v>2.0499999999999998</v>
      </c>
      <c r="L100" s="357">
        <v>1.31</v>
      </c>
      <c r="M100" s="357">
        <v>4.75</v>
      </c>
      <c r="N100" s="265">
        <v>3.37</v>
      </c>
      <c r="O100" s="278">
        <v>0.16</v>
      </c>
      <c r="P100" s="357">
        <v>5.28</v>
      </c>
      <c r="Q100" s="262">
        <v>0.7</v>
      </c>
      <c r="R100" s="357">
        <v>4.05</v>
      </c>
      <c r="S100" s="357">
        <v>1.95</v>
      </c>
      <c r="T100" s="415">
        <v>1.49</v>
      </c>
      <c r="U100" s="357">
        <v>0.41</v>
      </c>
      <c r="V100" s="357">
        <v>1.07</v>
      </c>
      <c r="W100" s="357">
        <v>60.7</v>
      </c>
    </row>
    <row r="101" spans="1:23">
      <c r="A101" s="413">
        <v>42767</v>
      </c>
      <c r="B101" s="415">
        <f t="shared" ref="B101:B111" si="5">G101*9/5+32</f>
        <v>46.473333333333329</v>
      </c>
      <c r="E101" s="361">
        <f t="shared" ref="E101:E111" si="6">F101/25.4</f>
        <v>2.0999999999999996</v>
      </c>
      <c r="F101" s="547">
        <v>53.339999999999989</v>
      </c>
      <c r="G101" s="357">
        <v>8.0407407407407376</v>
      </c>
      <c r="J101" s="357">
        <v>2005</v>
      </c>
      <c r="K101" s="357">
        <v>3.28</v>
      </c>
      <c r="L101" s="357">
        <v>0.99</v>
      </c>
      <c r="M101" s="357">
        <v>1.18</v>
      </c>
      <c r="N101" s="265">
        <v>0.63</v>
      </c>
      <c r="O101" s="278">
        <v>2.17</v>
      </c>
      <c r="P101" s="357">
        <v>5.09</v>
      </c>
      <c r="Q101" s="262">
        <v>1.79</v>
      </c>
      <c r="R101" s="357">
        <v>4.33</v>
      </c>
      <c r="S101" s="357">
        <v>1.88</v>
      </c>
      <c r="T101" s="415">
        <v>3.09</v>
      </c>
      <c r="U101" s="357">
        <v>5.69</v>
      </c>
      <c r="V101" s="357">
        <v>0.48</v>
      </c>
      <c r="W101" s="357">
        <v>42.7795463</v>
      </c>
    </row>
    <row r="102" spans="1:23">
      <c r="A102" s="412">
        <v>42795</v>
      </c>
      <c r="B102" s="415">
        <f t="shared" si="5"/>
        <v>52.780322580645162</v>
      </c>
      <c r="E102" s="361">
        <f t="shared" si="6"/>
        <v>3.14</v>
      </c>
      <c r="F102" s="547">
        <v>79.756</v>
      </c>
      <c r="G102" s="357">
        <v>11.544623655913979</v>
      </c>
      <c r="J102" s="357">
        <v>2006</v>
      </c>
      <c r="K102" s="357">
        <v>0.1</v>
      </c>
      <c r="L102" s="357">
        <v>0</v>
      </c>
      <c r="M102" s="357">
        <v>2.76</v>
      </c>
      <c r="N102" s="265">
        <v>2.0099999999999998</v>
      </c>
      <c r="O102" s="278">
        <v>0.74</v>
      </c>
      <c r="P102" s="357">
        <v>3.43</v>
      </c>
      <c r="Q102" s="262">
        <v>2.65</v>
      </c>
      <c r="R102" s="357">
        <v>7.14</v>
      </c>
      <c r="S102" s="357">
        <v>1.1499999999999999</v>
      </c>
      <c r="T102" s="415">
        <v>2.5</v>
      </c>
      <c r="U102" s="357">
        <v>7.0000000000000007E-2</v>
      </c>
      <c r="V102" s="357">
        <v>0.39</v>
      </c>
      <c r="W102" s="357">
        <v>40.700000000000003</v>
      </c>
    </row>
    <row r="103" spans="1:23">
      <c r="A103" s="413">
        <v>42826</v>
      </c>
      <c r="B103" s="415">
        <f t="shared" si="5"/>
        <v>58.293666666666667</v>
      </c>
      <c r="E103" s="361">
        <f t="shared" si="6"/>
        <v>5.83</v>
      </c>
      <c r="F103" s="547">
        <v>148.08199999999999</v>
      </c>
      <c r="G103" s="357">
        <v>14.607592592592592</v>
      </c>
      <c r="J103" s="357">
        <v>2007</v>
      </c>
      <c r="K103" s="357">
        <v>0.74</v>
      </c>
      <c r="L103" s="357">
        <v>0.28999999999999998</v>
      </c>
      <c r="M103" s="357">
        <v>4.88</v>
      </c>
      <c r="N103" s="265">
        <v>2.62</v>
      </c>
      <c r="O103" s="278">
        <v>5.16</v>
      </c>
      <c r="P103" s="357">
        <v>9.08</v>
      </c>
      <c r="Q103" s="262">
        <v>1.54</v>
      </c>
      <c r="R103" s="357">
        <v>4.1100000000000003</v>
      </c>
      <c r="S103" s="357">
        <v>0.34</v>
      </c>
      <c r="T103" s="415">
        <v>0.59</v>
      </c>
      <c r="U103" s="357">
        <v>0.7</v>
      </c>
      <c r="V103" s="357">
        <v>1.7</v>
      </c>
      <c r="W103" s="357">
        <v>50.3</v>
      </c>
    </row>
    <row r="104" spans="1:23">
      <c r="A104" s="412">
        <v>42856</v>
      </c>
      <c r="B104" s="415">
        <f t="shared" si="5"/>
        <v>66.454516129032243</v>
      </c>
      <c r="E104" s="361">
        <f t="shared" si="6"/>
        <v>3.2199999999999993</v>
      </c>
      <c r="F104" s="547">
        <v>81.787999999999982</v>
      </c>
      <c r="G104" s="357">
        <v>19.141397849462358</v>
      </c>
      <c r="J104" s="357">
        <v>2008</v>
      </c>
      <c r="K104" s="357">
        <v>0.24</v>
      </c>
      <c r="L104" s="357">
        <v>2.0099999999999998</v>
      </c>
      <c r="M104" s="357">
        <v>3.73</v>
      </c>
      <c r="N104" s="265">
        <v>2.02</v>
      </c>
      <c r="O104" s="278">
        <v>4.12</v>
      </c>
      <c r="P104" s="357">
        <v>11.36</v>
      </c>
      <c r="Q104" s="262">
        <v>3</v>
      </c>
      <c r="R104" s="357">
        <v>1.74</v>
      </c>
      <c r="S104" s="357">
        <v>4.6399999999999997</v>
      </c>
      <c r="T104" s="415">
        <v>3.41</v>
      </c>
      <c r="U104" s="357">
        <v>0.11</v>
      </c>
      <c r="V104" s="357">
        <v>1.8</v>
      </c>
      <c r="W104" s="357">
        <v>88.32</v>
      </c>
    </row>
    <row r="105" spans="1:23">
      <c r="A105" s="413">
        <v>42887</v>
      </c>
      <c r="B105" s="415">
        <f t="shared" si="5"/>
        <v>78.139666666666642</v>
      </c>
      <c r="E105" s="361">
        <f t="shared" si="6"/>
        <v>2.5599999999999996</v>
      </c>
      <c r="F105" s="547">
        <v>65.023999999999987</v>
      </c>
      <c r="G105" s="357">
        <v>25.633148148148134</v>
      </c>
      <c r="J105" s="357">
        <v>2009</v>
      </c>
      <c r="K105" s="357">
        <v>0.08</v>
      </c>
      <c r="L105" s="357">
        <v>0.31</v>
      </c>
      <c r="M105" s="357">
        <v>1.2</v>
      </c>
      <c r="N105" s="265">
        <v>3.54</v>
      </c>
      <c r="O105" s="278">
        <v>1.36</v>
      </c>
      <c r="P105" s="357">
        <v>2.3199999999999998</v>
      </c>
      <c r="Q105" s="262">
        <v>3.77</v>
      </c>
      <c r="R105" s="357">
        <v>0.91</v>
      </c>
      <c r="S105" s="357">
        <v>4.43</v>
      </c>
      <c r="T105" s="415">
        <v>4.59</v>
      </c>
      <c r="U105" s="357">
        <v>0.46</v>
      </c>
      <c r="V105" s="357">
        <v>0.66</v>
      </c>
      <c r="W105" s="357">
        <v>73.034999999999997</v>
      </c>
    </row>
    <row r="106" spans="1:23">
      <c r="A106" s="412">
        <v>42917</v>
      </c>
      <c r="B106" s="415">
        <f t="shared" si="5"/>
        <v>83.2</v>
      </c>
      <c r="E106" s="361">
        <f t="shared" si="6"/>
        <v>3.75</v>
      </c>
      <c r="F106" s="547">
        <v>95.25</v>
      </c>
      <c r="G106" s="357">
        <v>28.444444444444446</v>
      </c>
      <c r="J106" s="357">
        <v>2010</v>
      </c>
      <c r="K106" s="357">
        <v>0.35</v>
      </c>
      <c r="L106" s="357">
        <v>1.33</v>
      </c>
      <c r="M106" s="357">
        <v>1.79</v>
      </c>
      <c r="N106" s="265">
        <v>3.26</v>
      </c>
      <c r="O106" s="278">
        <v>4.9000000000000004</v>
      </c>
      <c r="P106" s="357">
        <v>3.71</v>
      </c>
      <c r="Q106" s="262">
        <v>2.57</v>
      </c>
      <c r="R106" s="357">
        <v>7.57</v>
      </c>
      <c r="S106" s="357">
        <v>0.51</v>
      </c>
      <c r="T106" s="415">
        <v>4.9800000000000004</v>
      </c>
      <c r="U106" s="357">
        <v>0.25</v>
      </c>
      <c r="V106" s="357">
        <v>0.2</v>
      </c>
      <c r="W106" s="357">
        <v>31.33</v>
      </c>
    </row>
    <row r="107" spans="1:23">
      <c r="A107" s="413">
        <v>42948</v>
      </c>
      <c r="B107" s="415">
        <f t="shared" si="5"/>
        <v>76.099999999999994</v>
      </c>
      <c r="E107" s="361">
        <f t="shared" si="6"/>
        <v>5.85</v>
      </c>
      <c r="F107" s="547">
        <v>148.58999999999997</v>
      </c>
      <c r="G107" s="357">
        <v>24.499999999999996</v>
      </c>
      <c r="J107" s="357">
        <v>2011</v>
      </c>
      <c r="K107" s="357">
        <v>0.14000000000000001</v>
      </c>
      <c r="L107" s="357">
        <v>0.17</v>
      </c>
      <c r="M107" s="357">
        <v>1.22</v>
      </c>
      <c r="N107" s="265">
        <v>1.69</v>
      </c>
      <c r="O107" s="278">
        <v>5.45</v>
      </c>
      <c r="P107" s="357">
        <v>2.9</v>
      </c>
      <c r="Q107" s="262">
        <v>6.56</v>
      </c>
      <c r="R107" s="357">
        <v>3.58</v>
      </c>
      <c r="S107" s="357">
        <v>3.37</v>
      </c>
      <c r="T107" s="415">
        <v>1.45</v>
      </c>
      <c r="U107" s="357">
        <v>2.0699999999999998</v>
      </c>
      <c r="V107" s="357">
        <v>0.16</v>
      </c>
      <c r="W107" s="357">
        <v>44.69</v>
      </c>
    </row>
    <row r="108" spans="1:23">
      <c r="A108" s="412">
        <v>42979</v>
      </c>
      <c r="B108" s="415">
        <f t="shared" si="5"/>
        <v>73.049999999999983</v>
      </c>
      <c r="E108" s="361">
        <f t="shared" si="6"/>
        <v>2.1100000000000003</v>
      </c>
      <c r="F108" s="547">
        <v>53.594000000000008</v>
      </c>
      <c r="G108" s="357">
        <v>22.805555555555546</v>
      </c>
      <c r="J108" s="357">
        <v>2012</v>
      </c>
      <c r="K108" s="357">
        <v>1.04</v>
      </c>
      <c r="L108" s="357">
        <v>3.06</v>
      </c>
      <c r="M108" s="357">
        <v>2.4900000000000002</v>
      </c>
      <c r="N108" s="265">
        <v>6.09</v>
      </c>
      <c r="O108" s="278">
        <v>1.41</v>
      </c>
      <c r="P108" s="357">
        <v>2.34</v>
      </c>
      <c r="Q108" s="262">
        <v>0.51</v>
      </c>
      <c r="R108" s="357">
        <v>1.99</v>
      </c>
      <c r="S108" s="357">
        <v>1.22</v>
      </c>
      <c r="T108" s="415">
        <v>2.37</v>
      </c>
      <c r="U108" s="357">
        <v>3.17</v>
      </c>
      <c r="V108" s="357">
        <v>2.5499999999999998</v>
      </c>
      <c r="W108" s="357">
        <v>61.23</v>
      </c>
    </row>
    <row r="109" spans="1:23">
      <c r="A109" s="413">
        <v>43009</v>
      </c>
      <c r="B109" s="415">
        <f t="shared" si="5"/>
        <v>60.859032258064509</v>
      </c>
      <c r="E109" s="361">
        <f t="shared" si="6"/>
        <v>2.27</v>
      </c>
      <c r="F109" s="547">
        <v>57.657999999999994</v>
      </c>
      <c r="G109" s="357">
        <v>16.032795698924726</v>
      </c>
      <c r="J109" s="357">
        <v>2013</v>
      </c>
      <c r="K109" s="357">
        <v>0.37</v>
      </c>
      <c r="L109" s="357">
        <v>3.56</v>
      </c>
      <c r="M109" s="357">
        <v>0.55000000000000004</v>
      </c>
      <c r="N109" s="265">
        <v>3.24</v>
      </c>
      <c r="O109" s="278">
        <v>3.61</v>
      </c>
      <c r="P109" s="357">
        <v>3.96</v>
      </c>
      <c r="Q109" s="262">
        <v>0.39</v>
      </c>
      <c r="R109" s="357">
        <v>1.86</v>
      </c>
      <c r="S109" s="357">
        <v>2.13</v>
      </c>
      <c r="T109" s="415">
        <v>7.0000000000000007E-2</v>
      </c>
      <c r="U109" s="357">
        <v>0.52</v>
      </c>
      <c r="V109" s="357">
        <v>0.27</v>
      </c>
      <c r="W109" s="357">
        <v>39.880000000000003</v>
      </c>
    </row>
    <row r="110" spans="1:23">
      <c r="A110" s="412">
        <v>43040</v>
      </c>
      <c r="B110" s="415">
        <f t="shared" si="5"/>
        <v>49.623333333333335</v>
      </c>
      <c r="E110" s="361">
        <f t="shared" si="6"/>
        <v>0.15000000000000002</v>
      </c>
      <c r="F110" s="547">
        <v>3.8100000000000005</v>
      </c>
      <c r="G110" s="357">
        <v>9.7907407407407412</v>
      </c>
      <c r="J110" s="357">
        <v>2014</v>
      </c>
      <c r="K110" s="357">
        <v>0.03</v>
      </c>
      <c r="L110" s="357">
        <v>0.43</v>
      </c>
      <c r="M110" s="357">
        <v>0.42</v>
      </c>
      <c r="N110" s="265">
        <v>0.21</v>
      </c>
      <c r="O110" s="278">
        <v>2.23</v>
      </c>
      <c r="P110" s="357">
        <v>7.08</v>
      </c>
      <c r="Q110" s="262">
        <v>7.45</v>
      </c>
      <c r="R110" s="357">
        <v>3.63</v>
      </c>
      <c r="S110" s="357">
        <v>2.78</v>
      </c>
      <c r="T110" s="415">
        <v>2.38</v>
      </c>
      <c r="U110" s="357">
        <v>1.32</v>
      </c>
      <c r="V110" s="357">
        <v>0.61</v>
      </c>
      <c r="W110" s="357">
        <v>28.23</v>
      </c>
    </row>
    <row r="111" spans="1:23">
      <c r="A111" s="413">
        <v>43070</v>
      </c>
      <c r="B111" s="415">
        <f t="shared" si="5"/>
        <v>37.398064516129025</v>
      </c>
      <c r="E111" s="361">
        <f t="shared" si="6"/>
        <v>6.0000000000000005E-2</v>
      </c>
      <c r="F111" s="547">
        <v>1.524</v>
      </c>
      <c r="G111" s="357">
        <v>2.9989247311827918</v>
      </c>
      <c r="J111" s="357">
        <v>2015</v>
      </c>
      <c r="K111" s="357">
        <v>0.81</v>
      </c>
      <c r="L111" s="357">
        <v>0.09</v>
      </c>
      <c r="M111" s="357">
        <v>0.75</v>
      </c>
      <c r="N111" s="265">
        <v>5.57</v>
      </c>
      <c r="O111" s="278">
        <v>10.47</v>
      </c>
      <c r="P111" s="357">
        <v>2.2999999999999998</v>
      </c>
      <c r="Q111" s="262">
        <v>4.1399999999999997</v>
      </c>
      <c r="R111" s="357">
        <v>1.44</v>
      </c>
      <c r="S111" s="357">
        <v>0.71</v>
      </c>
      <c r="T111" s="415">
        <v>2.23</v>
      </c>
      <c r="U111" s="357">
        <v>1.44</v>
      </c>
      <c r="V111" s="357">
        <v>0.96</v>
      </c>
      <c r="W111" s="357">
        <v>40.090000000000003</v>
      </c>
    </row>
    <row r="112" spans="1:23">
      <c r="A112" s="412">
        <v>43101</v>
      </c>
      <c r="J112" s="357">
        <v>2016</v>
      </c>
      <c r="K112" s="357">
        <v>0.6</v>
      </c>
      <c r="L112" s="357">
        <v>0.38</v>
      </c>
      <c r="M112" s="357">
        <v>0.91</v>
      </c>
      <c r="N112" s="265">
        <v>4</v>
      </c>
      <c r="O112" s="278">
        <v>3.71</v>
      </c>
      <c r="P112" s="357">
        <v>4.78</v>
      </c>
      <c r="Q112" s="262">
        <v>6.44</v>
      </c>
      <c r="R112" s="357">
        <v>1.79</v>
      </c>
      <c r="S112" s="357">
        <v>1.42</v>
      </c>
      <c r="T112" s="415">
        <v>1.52</v>
      </c>
      <c r="U112" s="357">
        <v>3.95</v>
      </c>
      <c r="V112" s="357">
        <v>2.08</v>
      </c>
      <c r="W112" s="357">
        <v>78.819999999999993</v>
      </c>
    </row>
    <row r="113" spans="1:23">
      <c r="A113" s="413">
        <v>43132</v>
      </c>
      <c r="J113" s="357">
        <v>2017</v>
      </c>
      <c r="K113" s="357">
        <v>2.3799999999999994</v>
      </c>
      <c r="L113" s="357">
        <v>2.0999999999999996</v>
      </c>
      <c r="M113" s="357">
        <v>3.14</v>
      </c>
      <c r="N113" s="265">
        <v>5.83</v>
      </c>
      <c r="O113" s="278">
        <v>3.42</v>
      </c>
      <c r="P113" s="357">
        <v>5.27</v>
      </c>
      <c r="Q113" s="262">
        <v>3.58</v>
      </c>
      <c r="R113" s="357">
        <v>1.78</v>
      </c>
      <c r="S113" s="357">
        <v>5.2</v>
      </c>
      <c r="T113" s="415">
        <v>2.54</v>
      </c>
      <c r="U113" s="357">
        <v>0.34</v>
      </c>
      <c r="V113" s="357">
        <v>0.38</v>
      </c>
      <c r="W113" s="357">
        <v>79.7188333</v>
      </c>
    </row>
    <row r="114" spans="1:23">
      <c r="A114" s="412">
        <v>43160</v>
      </c>
      <c r="J114" s="357">
        <v>2018</v>
      </c>
      <c r="K114" s="357">
        <v>0</v>
      </c>
      <c r="L114" s="357">
        <v>1.32</v>
      </c>
      <c r="M114" s="357">
        <v>0.93</v>
      </c>
      <c r="N114" s="265">
        <v>2.15</v>
      </c>
      <c r="O114" s="278">
        <v>3.13</v>
      </c>
      <c r="P114" s="357">
        <v>5.0199999999999996</v>
      </c>
      <c r="Q114" s="262">
        <v>3.75</v>
      </c>
      <c r="R114" s="357">
        <v>5.8500000000000005</v>
      </c>
      <c r="S114" s="357">
        <v>2.1100000000000003</v>
      </c>
      <c r="T114" s="415">
        <v>2.27</v>
      </c>
      <c r="U114" s="357">
        <v>0.15000000000000002</v>
      </c>
      <c r="V114" s="357">
        <v>6.0000000000000005E-2</v>
      </c>
      <c r="W114" s="357">
        <v>30.97</v>
      </c>
    </row>
    <row r="115" spans="1:23">
      <c r="A115" s="413">
        <v>43191</v>
      </c>
      <c r="J115" s="357">
        <v>2019</v>
      </c>
      <c r="K115" s="357">
        <v>1.41</v>
      </c>
      <c r="L115" s="357">
        <v>0.77</v>
      </c>
      <c r="M115" s="357">
        <v>2.52</v>
      </c>
      <c r="N115" s="265">
        <v>3.81</v>
      </c>
      <c r="O115" s="278">
        <v>12.65</v>
      </c>
      <c r="P115" s="357">
        <v>6.59</v>
      </c>
      <c r="Q115" s="262">
        <v>1.87</v>
      </c>
      <c r="R115" s="357">
        <v>6.07</v>
      </c>
      <c r="S115" s="357">
        <v>3.03</v>
      </c>
      <c r="T115" s="415">
        <v>7.78</v>
      </c>
      <c r="U115" s="357">
        <v>0.4</v>
      </c>
      <c r="V115" s="357">
        <v>1.91</v>
      </c>
      <c r="W115" s="357">
        <v>71.209999999999994</v>
      </c>
    </row>
    <row r="116" spans="1:23">
      <c r="A116" s="412">
        <v>43221</v>
      </c>
    </row>
    <row r="117" spans="1:23">
      <c r="A117" s="413">
        <v>43252</v>
      </c>
      <c r="Q117" s="262">
        <v>0.28999999999999998</v>
      </c>
      <c r="R117" s="357">
        <v>6.97</v>
      </c>
      <c r="S117" s="357">
        <v>2.2400000000000002</v>
      </c>
      <c r="T117" s="415">
        <v>2.27</v>
      </c>
      <c r="U117" s="357">
        <v>0.87</v>
      </c>
      <c r="V117" s="357">
        <v>1.17</v>
      </c>
      <c r="W117" s="357">
        <v>30.97</v>
      </c>
    </row>
    <row r="118" spans="1:23">
      <c r="A118" s="412">
        <v>43282</v>
      </c>
    </row>
    <row r="119" spans="1:23">
      <c r="A119" s="413">
        <v>43313</v>
      </c>
    </row>
    <row r="120" spans="1:23">
      <c r="A120" s="412">
        <v>43344</v>
      </c>
    </row>
    <row r="121" spans="1:23">
      <c r="A121" s="413">
        <v>43374</v>
      </c>
    </row>
    <row r="122" spans="1:23">
      <c r="A122" s="412">
        <v>43405</v>
      </c>
    </row>
    <row r="123" spans="1:23">
      <c r="A123" s="413">
        <v>43435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B2:AF29"/>
  <sheetViews>
    <sheetView workbookViewId="0">
      <selection activeCell="T35" sqref="T35"/>
    </sheetView>
  </sheetViews>
  <sheetFormatPr defaultRowHeight="12.75"/>
  <sheetData>
    <row r="2" spans="2:32" ht="13.5" thickBot="1">
      <c r="B2" s="405" t="s">
        <v>933</v>
      </c>
      <c r="C2" s="405"/>
      <c r="D2" s="177"/>
      <c r="E2" s="177"/>
    </row>
    <row r="3" spans="2:32">
      <c r="B3" s="405" t="s">
        <v>0</v>
      </c>
      <c r="C3" s="534" t="s">
        <v>931</v>
      </c>
      <c r="D3" s="534" t="s">
        <v>932</v>
      </c>
      <c r="E3" s="534" t="s">
        <v>392</v>
      </c>
      <c r="F3" s="264" t="s">
        <v>904</v>
      </c>
      <c r="G3" s="264" t="s">
        <v>905</v>
      </c>
      <c r="H3" s="264" t="s">
        <v>906</v>
      </c>
      <c r="I3" s="264" t="s">
        <v>907</v>
      </c>
      <c r="J3" s="264" t="s">
        <v>908</v>
      </c>
      <c r="K3" s="264" t="s">
        <v>909</v>
      </c>
      <c r="L3" s="264" t="s">
        <v>910</v>
      </c>
      <c r="M3" s="264" t="s">
        <v>911</v>
      </c>
      <c r="N3" s="264" t="s">
        <v>912</v>
      </c>
      <c r="O3" s="264" t="s">
        <v>913</v>
      </c>
      <c r="P3" s="264" t="s">
        <v>914</v>
      </c>
      <c r="Q3" s="264" t="s">
        <v>915</v>
      </c>
      <c r="R3" s="264" t="s">
        <v>916</v>
      </c>
      <c r="S3" s="264" t="s">
        <v>917</v>
      </c>
      <c r="T3" s="264" t="s">
        <v>918</v>
      </c>
      <c r="U3" s="264" t="s">
        <v>919</v>
      </c>
      <c r="V3" s="264" t="s">
        <v>920</v>
      </c>
      <c r="W3" s="264" t="s">
        <v>921</v>
      </c>
      <c r="X3" s="264" t="s">
        <v>922</v>
      </c>
      <c r="Y3" s="264" t="s">
        <v>923</v>
      </c>
      <c r="Z3" s="264" t="s">
        <v>924</v>
      </c>
      <c r="AA3" s="264" t="s">
        <v>925</v>
      </c>
      <c r="AB3" s="264" t="s">
        <v>926</v>
      </c>
      <c r="AC3" s="264" t="s">
        <v>927</v>
      </c>
      <c r="AD3" s="264" t="s">
        <v>928</v>
      </c>
      <c r="AE3" s="264" t="s">
        <v>929</v>
      </c>
      <c r="AF3" s="264" t="s">
        <v>930</v>
      </c>
    </row>
    <row r="4" spans="2:32" ht="15.75">
      <c r="B4" s="357">
        <v>1994</v>
      </c>
      <c r="C4" s="262">
        <v>29.289562499999999</v>
      </c>
      <c r="D4" s="262">
        <v>27.556699999999999</v>
      </c>
      <c r="E4">
        <v>45.314500000000002</v>
      </c>
      <c r="F4" s="262"/>
      <c r="G4" s="262"/>
      <c r="H4" s="262"/>
      <c r="I4" s="262"/>
      <c r="J4" s="262"/>
      <c r="K4" s="262"/>
      <c r="L4" s="262">
        <v>90.487799999999993</v>
      </c>
      <c r="M4" s="262">
        <v>45.009500000000003</v>
      </c>
      <c r="N4" s="262">
        <v>69.442999999999998</v>
      </c>
      <c r="O4" s="262"/>
      <c r="P4" s="262"/>
      <c r="Q4" s="262"/>
      <c r="R4" s="262">
        <v>10.8535</v>
      </c>
      <c r="S4" s="262">
        <v>28.609100000000002</v>
      </c>
      <c r="T4" s="262">
        <v>17.109100000000002</v>
      </c>
      <c r="U4" s="262">
        <v>8.5639999999999994E-2</v>
      </c>
      <c r="V4" s="262">
        <v>60.9529</v>
      </c>
      <c r="W4" s="262">
        <v>61.455399999999997</v>
      </c>
      <c r="X4" s="262">
        <v>61.4251</v>
      </c>
      <c r="Y4" s="262">
        <v>61.8748</v>
      </c>
      <c r="Z4" s="262"/>
      <c r="AA4" s="262">
        <v>60.572400000000002</v>
      </c>
      <c r="AB4" s="262"/>
      <c r="AC4" s="262"/>
      <c r="AD4" s="262"/>
      <c r="AE4" s="262"/>
      <c r="AF4" s="262"/>
    </row>
    <row r="5" spans="2:32" ht="15.75">
      <c r="B5" s="357">
        <v>1995</v>
      </c>
      <c r="C5" s="262">
        <v>39.443754800000001</v>
      </c>
      <c r="D5" s="262">
        <v>38.697299999999998</v>
      </c>
      <c r="E5">
        <v>45.956331800000001</v>
      </c>
      <c r="F5" s="262"/>
      <c r="G5" s="262"/>
      <c r="H5" s="262"/>
      <c r="I5" s="262"/>
      <c r="J5" s="262"/>
      <c r="K5" s="262"/>
      <c r="L5" s="262">
        <v>90.486800000000002</v>
      </c>
      <c r="M5" s="262">
        <v>47.426099999999998</v>
      </c>
      <c r="N5" s="262">
        <v>70.870900000000006</v>
      </c>
      <c r="O5" s="262"/>
      <c r="P5" s="262"/>
      <c r="Q5" s="262"/>
      <c r="R5" s="262">
        <v>10.555</v>
      </c>
      <c r="S5" s="262">
        <v>28.601199999999999</v>
      </c>
      <c r="T5" s="262">
        <v>16.7881</v>
      </c>
      <c r="U5" s="262">
        <v>0.10290000000000001</v>
      </c>
      <c r="V5" s="262">
        <v>60.0045</v>
      </c>
      <c r="W5" s="262">
        <v>60.265999999999998</v>
      </c>
      <c r="X5" s="262">
        <v>60.377499999999998</v>
      </c>
      <c r="Y5" s="262">
        <v>60.821800000000003</v>
      </c>
      <c r="Z5" s="262"/>
      <c r="AA5" s="262">
        <v>59.806800000000003</v>
      </c>
      <c r="AB5" s="262"/>
      <c r="AC5" s="262"/>
      <c r="AD5" s="262"/>
      <c r="AE5" s="262"/>
      <c r="AF5" s="262"/>
    </row>
    <row r="6" spans="2:32" ht="15.75">
      <c r="B6" s="357">
        <v>1996</v>
      </c>
      <c r="C6" s="262">
        <v>29.934693800000002</v>
      </c>
      <c r="D6" s="262">
        <v>28.2225</v>
      </c>
      <c r="E6">
        <v>38.762908000000003</v>
      </c>
      <c r="F6" s="262"/>
      <c r="G6" s="262"/>
      <c r="H6" s="262"/>
      <c r="I6" s="262"/>
      <c r="J6" s="262"/>
      <c r="K6" s="262"/>
      <c r="L6" s="262">
        <v>85.330600000000004</v>
      </c>
      <c r="M6" s="262">
        <v>41.873899999999999</v>
      </c>
      <c r="N6" s="262">
        <v>64.876099999999994</v>
      </c>
      <c r="O6" s="262"/>
      <c r="P6" s="262"/>
      <c r="Q6" s="262"/>
      <c r="R6" s="262">
        <v>11.631600000000001</v>
      </c>
      <c r="S6" s="262">
        <v>28.604199999999999</v>
      </c>
      <c r="T6" s="262">
        <v>16.880700000000001</v>
      </c>
      <c r="U6" s="262">
        <v>7.8270000000000006E-2</v>
      </c>
      <c r="V6" s="262">
        <v>58.970300000000002</v>
      </c>
      <c r="W6" s="262">
        <v>59.275199999999998</v>
      </c>
      <c r="X6" s="262">
        <v>59.295299999999997</v>
      </c>
      <c r="Y6" s="262">
        <v>59.950499999999998</v>
      </c>
      <c r="Z6" s="262"/>
      <c r="AA6" s="262">
        <v>58.833599999999997</v>
      </c>
      <c r="AB6" s="262"/>
      <c r="AC6" s="262"/>
      <c r="AD6" s="262"/>
      <c r="AE6" s="262"/>
      <c r="AF6" s="262"/>
    </row>
    <row r="7" spans="2:32" ht="15.75">
      <c r="B7" s="357">
        <v>1997</v>
      </c>
      <c r="C7" s="262">
        <v>37.586515300000002</v>
      </c>
      <c r="D7" s="262">
        <v>35.192799999999998</v>
      </c>
      <c r="E7">
        <v>53.167639800000003</v>
      </c>
      <c r="F7" s="262">
        <v>72.680000000000007</v>
      </c>
      <c r="G7" s="262">
        <v>50.710700000000003</v>
      </c>
      <c r="H7" s="262">
        <v>61.194600000000001</v>
      </c>
      <c r="I7" s="262">
        <v>56.304000000000002</v>
      </c>
      <c r="J7" s="262">
        <v>45.393300000000004</v>
      </c>
      <c r="K7" s="262">
        <v>50.940800000000003</v>
      </c>
      <c r="L7" s="262">
        <v>90.643500000000003</v>
      </c>
      <c r="M7" s="262">
        <v>48.390099999999997</v>
      </c>
      <c r="N7" s="262">
        <v>71.669700000000006</v>
      </c>
      <c r="O7" s="262">
        <v>8.7424999999999997</v>
      </c>
      <c r="P7" s="262">
        <v>5.4378700000000002</v>
      </c>
      <c r="Q7" s="262">
        <v>93.649699999999996</v>
      </c>
      <c r="R7" s="262">
        <v>10.4062</v>
      </c>
      <c r="S7" s="262">
        <v>28.6265</v>
      </c>
      <c r="T7" s="262">
        <v>16.171900000000001</v>
      </c>
      <c r="U7" s="262">
        <v>0.11239</v>
      </c>
      <c r="V7" s="262">
        <v>59.010399999999997</v>
      </c>
      <c r="W7" s="262">
        <v>60.174599999999998</v>
      </c>
      <c r="X7" s="262">
        <v>59.291200000000003</v>
      </c>
      <c r="Y7" s="262">
        <v>60.462499999999999</v>
      </c>
      <c r="Z7" s="262"/>
      <c r="AA7" s="262">
        <v>58.822899999999997</v>
      </c>
      <c r="AB7" s="262"/>
      <c r="AC7" s="262">
        <v>2.0225200000000001</v>
      </c>
      <c r="AD7" s="262">
        <v>1.82572</v>
      </c>
      <c r="AE7" s="262">
        <v>1.7560899999999999</v>
      </c>
      <c r="AF7" s="262">
        <v>1.8277300000000001</v>
      </c>
    </row>
    <row r="8" spans="2:32" ht="15.75">
      <c r="B8" s="357">
        <v>1998</v>
      </c>
      <c r="C8" s="262">
        <v>46.048270700000003</v>
      </c>
      <c r="D8" s="262">
        <v>44.053899999999999</v>
      </c>
      <c r="E8">
        <v>56.251839099999998</v>
      </c>
      <c r="F8" s="262">
        <v>72.042500000000004</v>
      </c>
      <c r="G8" s="262">
        <v>49.531999999999996</v>
      </c>
      <c r="H8" s="262">
        <v>60.277200000000001</v>
      </c>
      <c r="I8" s="262">
        <v>53.9099</v>
      </c>
      <c r="J8" s="262">
        <v>42.297699999999999</v>
      </c>
      <c r="K8" s="262">
        <v>48.1374</v>
      </c>
      <c r="L8" s="262">
        <v>88.407499999999999</v>
      </c>
      <c r="M8" s="262">
        <v>46.003900000000002</v>
      </c>
      <c r="N8" s="262">
        <v>68.677599999999998</v>
      </c>
      <c r="O8" s="262">
        <v>10.6694</v>
      </c>
      <c r="P8" s="262">
        <v>6.45662</v>
      </c>
      <c r="Q8" s="262">
        <v>96.955100000000002</v>
      </c>
      <c r="R8" s="262">
        <v>10.645899999999999</v>
      </c>
      <c r="S8" s="262">
        <v>28.579000000000001</v>
      </c>
      <c r="T8" s="262">
        <v>16.681100000000001</v>
      </c>
      <c r="U8" s="262">
        <v>9.69E-2</v>
      </c>
      <c r="V8" s="262">
        <v>60.438099999999999</v>
      </c>
      <c r="W8" s="262">
        <v>63.7746</v>
      </c>
      <c r="X8" s="262">
        <v>60.739400000000003</v>
      </c>
      <c r="Y8" s="262">
        <v>63.328400000000002</v>
      </c>
      <c r="Z8" s="262"/>
      <c r="AA8" s="262">
        <v>60.283799999999999</v>
      </c>
      <c r="AB8" s="262"/>
      <c r="AC8" s="262">
        <v>2.2034500000000001</v>
      </c>
      <c r="AD8" s="262">
        <v>2.1392199999999999</v>
      </c>
      <c r="AE8" s="262">
        <v>2.1434000000000002</v>
      </c>
      <c r="AF8" s="262">
        <v>2.0540099999999999</v>
      </c>
    </row>
    <row r="9" spans="2:32" ht="15.75">
      <c r="B9" s="357">
        <v>1999</v>
      </c>
      <c r="C9" s="262">
        <v>39.7654006</v>
      </c>
      <c r="D9" s="262">
        <v>35.390900000000002</v>
      </c>
      <c r="E9">
        <v>54.026965199999999</v>
      </c>
      <c r="F9" s="262">
        <v>71.5124</v>
      </c>
      <c r="G9" s="262">
        <v>47.998399999999997</v>
      </c>
      <c r="H9" s="262">
        <v>59.183</v>
      </c>
      <c r="I9" s="262">
        <v>53.279000000000003</v>
      </c>
      <c r="J9" s="262">
        <v>41.3675</v>
      </c>
      <c r="K9" s="262">
        <v>47.295499999999997</v>
      </c>
      <c r="L9" s="262">
        <v>89.140600000000006</v>
      </c>
      <c r="M9" s="262">
        <v>44.545999999999999</v>
      </c>
      <c r="N9" s="262">
        <v>68.516599999999997</v>
      </c>
      <c r="O9" s="262">
        <v>9.9275000000000002</v>
      </c>
      <c r="P9" s="262">
        <v>4.6829099999999997</v>
      </c>
      <c r="Q9" s="262">
        <v>93.577699999999993</v>
      </c>
      <c r="R9" s="262">
        <v>10.754799999999999</v>
      </c>
      <c r="S9" s="262">
        <v>28.621200000000002</v>
      </c>
      <c r="T9" s="262">
        <v>17.151199999999999</v>
      </c>
      <c r="U9" s="262">
        <v>0.11207</v>
      </c>
      <c r="V9" s="262">
        <v>59.330100000000002</v>
      </c>
      <c r="W9" s="262">
        <v>62.124000000000002</v>
      </c>
      <c r="X9" s="262">
        <v>59.529000000000003</v>
      </c>
      <c r="Y9" s="262">
        <v>55.285699999999999</v>
      </c>
      <c r="Z9" s="262"/>
      <c r="AA9" s="262">
        <v>59.489100000000001</v>
      </c>
      <c r="AB9" s="262"/>
      <c r="AC9" s="262">
        <v>1.9700899999999999</v>
      </c>
      <c r="AD9" s="262">
        <v>1.8090999999999999</v>
      </c>
      <c r="AE9" s="262">
        <v>2.04827</v>
      </c>
      <c r="AF9" s="262">
        <v>1.92564</v>
      </c>
    </row>
    <row r="10" spans="2:32" ht="15.75">
      <c r="B10" s="357">
        <v>2000</v>
      </c>
      <c r="C10" s="262">
        <v>37.762993299999998</v>
      </c>
      <c r="D10" s="262">
        <v>37.027999999999999</v>
      </c>
      <c r="E10">
        <v>39.396862200000001</v>
      </c>
      <c r="F10" s="262">
        <v>70.724699999999999</v>
      </c>
      <c r="G10" s="262">
        <v>47.294499999999999</v>
      </c>
      <c r="H10" s="262">
        <v>58.734299999999998</v>
      </c>
      <c r="I10" s="262">
        <v>51.575899999999997</v>
      </c>
      <c r="J10" s="262">
        <v>39.339700000000001</v>
      </c>
      <c r="K10" s="262">
        <v>45.650100000000002</v>
      </c>
      <c r="L10" s="262">
        <v>87.258200000000002</v>
      </c>
      <c r="M10" s="262">
        <v>44.910299999999999</v>
      </c>
      <c r="N10" s="262">
        <v>67.375299999999996</v>
      </c>
      <c r="O10" s="262">
        <v>11.778</v>
      </c>
      <c r="P10" s="262">
        <v>5.78728</v>
      </c>
      <c r="Q10" s="262">
        <v>95.677099999999996</v>
      </c>
      <c r="R10" s="262">
        <v>10.7766</v>
      </c>
      <c r="S10" s="262">
        <v>28.638400000000001</v>
      </c>
      <c r="T10" s="262">
        <v>17.0547</v>
      </c>
      <c r="U10" s="262">
        <v>7.5730000000000006E-2</v>
      </c>
      <c r="V10" s="262">
        <v>61.1004</v>
      </c>
      <c r="W10" s="262">
        <v>62.444099999999999</v>
      </c>
      <c r="X10" s="262">
        <v>60.915199999999999</v>
      </c>
      <c r="Y10" s="262">
        <v>62.669800000000002</v>
      </c>
      <c r="Z10" s="262"/>
      <c r="AA10" s="262">
        <v>61.709400000000002</v>
      </c>
      <c r="AB10" s="262"/>
      <c r="AC10" s="262">
        <v>2.5027900000000001</v>
      </c>
      <c r="AD10" s="262">
        <v>2.4916999999999998</v>
      </c>
      <c r="AE10" s="262">
        <v>2.3570199999999999</v>
      </c>
      <c r="AF10" s="262">
        <v>2.2815300000000001</v>
      </c>
    </row>
    <row r="11" spans="2:32" ht="15.75">
      <c r="B11" s="357">
        <v>2001</v>
      </c>
      <c r="C11" s="262">
        <v>26.289437700000001</v>
      </c>
      <c r="D11" s="262">
        <v>25.5215</v>
      </c>
      <c r="E11">
        <v>21.164360899999998</v>
      </c>
      <c r="F11" s="262">
        <v>71.096800000000002</v>
      </c>
      <c r="G11" s="262">
        <v>47.996600000000001</v>
      </c>
      <c r="H11" s="262">
        <v>59.251399999999997</v>
      </c>
      <c r="I11" s="262">
        <v>52.741500000000002</v>
      </c>
      <c r="J11" s="262">
        <v>40.724600000000002</v>
      </c>
      <c r="K11" s="262">
        <v>46.862900000000003</v>
      </c>
      <c r="L11" s="262">
        <v>89.191900000000004</v>
      </c>
      <c r="M11" s="262">
        <v>44.924199999999999</v>
      </c>
      <c r="N11" s="262">
        <v>68.346500000000006</v>
      </c>
      <c r="O11" s="262">
        <v>10.7438</v>
      </c>
      <c r="P11" s="262">
        <v>5.2904200000000001</v>
      </c>
      <c r="Q11" s="262">
        <v>93.728399999999993</v>
      </c>
      <c r="R11" s="262">
        <v>10.774800000000001</v>
      </c>
      <c r="S11" s="262">
        <v>28.636299999999999</v>
      </c>
      <c r="T11" s="262">
        <v>16.962700000000002</v>
      </c>
      <c r="U11" s="262">
        <v>6.2609999999999999E-2</v>
      </c>
      <c r="V11" s="262">
        <v>60.86</v>
      </c>
      <c r="W11" s="262">
        <v>62.720399999999998</v>
      </c>
      <c r="X11" s="262">
        <v>60.749899999999997</v>
      </c>
      <c r="Y11" s="262">
        <v>63.085099999999997</v>
      </c>
      <c r="Z11" s="262"/>
      <c r="AA11" s="262">
        <v>61.351199999999999</v>
      </c>
      <c r="AB11" s="262"/>
      <c r="AC11" s="262">
        <v>2.5888800000000001</v>
      </c>
      <c r="AD11" s="262">
        <v>2.4663300000000001</v>
      </c>
      <c r="AE11" s="262">
        <v>2.3466300000000002</v>
      </c>
      <c r="AF11" s="262">
        <v>2.36572</v>
      </c>
    </row>
    <row r="12" spans="2:32" ht="15.75">
      <c r="B12" s="357">
        <v>2002</v>
      </c>
      <c r="C12" s="262">
        <v>43.1392077</v>
      </c>
      <c r="D12" s="262">
        <v>43.727200000000003</v>
      </c>
      <c r="E12">
        <v>43.915607199999997</v>
      </c>
      <c r="F12" s="262">
        <v>69.590800000000002</v>
      </c>
      <c r="G12" s="262">
        <v>46.220999999999997</v>
      </c>
      <c r="H12" s="262">
        <v>57.572099999999999</v>
      </c>
      <c r="I12" s="262">
        <v>51.006100000000004</v>
      </c>
      <c r="J12" s="262">
        <v>39.558500000000002</v>
      </c>
      <c r="K12" s="262">
        <v>45.505600000000001</v>
      </c>
      <c r="L12" s="262">
        <v>90.786100000000005</v>
      </c>
      <c r="M12" s="262">
        <v>43.617199999999997</v>
      </c>
      <c r="N12" s="262">
        <v>68.369200000000006</v>
      </c>
      <c r="O12" s="262">
        <v>11.9924</v>
      </c>
      <c r="P12" s="262">
        <v>4.8983800000000004</v>
      </c>
      <c r="Q12" s="262">
        <v>92.639099999999999</v>
      </c>
      <c r="R12" s="262">
        <v>11.1471</v>
      </c>
      <c r="S12" s="262">
        <v>28.640799999999999</v>
      </c>
      <c r="T12" s="262">
        <v>16.536000000000001</v>
      </c>
      <c r="U12" s="262">
        <v>0.08</v>
      </c>
      <c r="V12" s="262">
        <v>59.2684</v>
      </c>
      <c r="W12" s="262">
        <v>60.091099999999997</v>
      </c>
      <c r="X12" s="262">
        <v>59.0852</v>
      </c>
      <c r="Y12" s="262">
        <v>57.867100000000001</v>
      </c>
      <c r="Z12" s="262"/>
      <c r="AA12" s="262">
        <v>60.167900000000003</v>
      </c>
      <c r="AB12" s="262"/>
      <c r="AC12" s="262">
        <v>2.1595599999999999</v>
      </c>
      <c r="AD12" s="262">
        <v>2.3294700000000002</v>
      </c>
      <c r="AE12" s="262">
        <v>3.1663899999999998</v>
      </c>
      <c r="AF12" s="262">
        <v>3.2601900000000001</v>
      </c>
    </row>
    <row r="13" spans="2:32" ht="15.75">
      <c r="B13" s="357">
        <v>2003</v>
      </c>
      <c r="C13" s="262">
        <v>74.174093499999998</v>
      </c>
      <c r="D13" s="262">
        <v>69.238399999999999</v>
      </c>
      <c r="E13">
        <v>88.329077699999999</v>
      </c>
      <c r="F13" s="262">
        <v>70.279200000000003</v>
      </c>
      <c r="G13" s="262">
        <v>46.121499999999997</v>
      </c>
      <c r="H13" s="262">
        <v>57.909100000000002</v>
      </c>
      <c r="I13" s="262">
        <v>52.164900000000003</v>
      </c>
      <c r="J13" s="262">
        <v>39.429299999999998</v>
      </c>
      <c r="K13" s="262">
        <v>45.866500000000002</v>
      </c>
      <c r="L13" s="262">
        <v>91.376900000000006</v>
      </c>
      <c r="M13" s="262">
        <v>44.0488</v>
      </c>
      <c r="N13" s="262">
        <v>68.983800000000002</v>
      </c>
      <c r="O13" s="262">
        <v>11.575900000000001</v>
      </c>
      <c r="P13" s="262">
        <v>4.77616</v>
      </c>
      <c r="Q13" s="262">
        <v>93.310599999999994</v>
      </c>
      <c r="R13" s="262">
        <v>10.4655</v>
      </c>
      <c r="S13" s="262">
        <v>28.614899999999999</v>
      </c>
      <c r="T13" s="262">
        <v>16.6403</v>
      </c>
      <c r="U13" s="262">
        <v>5.4269999999999999E-2</v>
      </c>
      <c r="V13" s="262">
        <v>58.872100000000003</v>
      </c>
      <c r="W13" s="262">
        <v>61.504199999999997</v>
      </c>
      <c r="X13" s="262">
        <v>58.758800000000001</v>
      </c>
      <c r="Y13" s="262">
        <v>61.963799999999999</v>
      </c>
      <c r="Z13" s="262"/>
      <c r="AA13" s="262">
        <v>59.632199999999997</v>
      </c>
      <c r="AB13" s="262"/>
      <c r="AC13" s="262">
        <v>2.2977300000000001</v>
      </c>
      <c r="AD13" s="262">
        <v>2.30789</v>
      </c>
      <c r="AE13" s="262">
        <v>2.6333700000000002</v>
      </c>
      <c r="AF13" s="262">
        <v>2.81223</v>
      </c>
    </row>
    <row r="14" spans="2:32" ht="15.75">
      <c r="B14" s="357">
        <v>2004</v>
      </c>
      <c r="C14" s="262">
        <v>49.795571099999997</v>
      </c>
      <c r="D14" s="262">
        <v>42.630499999999998</v>
      </c>
      <c r="E14">
        <v>60.7</v>
      </c>
      <c r="F14" s="262">
        <v>70.427700000000002</v>
      </c>
      <c r="G14" s="262">
        <v>47.680999999999997</v>
      </c>
      <c r="H14" s="262">
        <v>58.546799999999998</v>
      </c>
      <c r="I14" s="262">
        <v>54.662999999999997</v>
      </c>
      <c r="J14" s="262">
        <v>42.7896</v>
      </c>
      <c r="K14" s="262">
        <v>48.916200000000003</v>
      </c>
      <c r="L14" s="262">
        <v>94.960099999999997</v>
      </c>
      <c r="M14" s="262">
        <v>49.04</v>
      </c>
      <c r="N14" s="262">
        <v>74.116399999999999</v>
      </c>
      <c r="O14" s="262">
        <v>10.5542</v>
      </c>
      <c r="P14" s="262">
        <v>4.6089900000000004</v>
      </c>
      <c r="Q14" s="262">
        <v>91.394099999999995</v>
      </c>
      <c r="R14" s="262">
        <v>10.5443</v>
      </c>
      <c r="S14" s="262">
        <v>28.639500000000002</v>
      </c>
      <c r="T14" s="262">
        <v>16.244399999999999</v>
      </c>
      <c r="U14" s="262">
        <v>9.0300000000000005E-2</v>
      </c>
      <c r="V14" s="262">
        <v>60.448599999999999</v>
      </c>
      <c r="W14" s="262">
        <v>58.442700000000002</v>
      </c>
      <c r="X14" s="262">
        <v>60.419199999999996</v>
      </c>
      <c r="Y14" s="262">
        <v>58.918199999999999</v>
      </c>
      <c r="Z14" s="262"/>
      <c r="AA14" s="262">
        <v>60.169600000000003</v>
      </c>
      <c r="AB14" s="262"/>
      <c r="AC14" s="262">
        <v>2.1073499999999998</v>
      </c>
      <c r="AD14" s="262">
        <v>2.1867200000000002</v>
      </c>
      <c r="AE14" s="262">
        <v>2.5615899999999998</v>
      </c>
      <c r="AF14" s="262">
        <v>2.6895099999999998</v>
      </c>
    </row>
    <row r="15" spans="2:32" ht="15.75">
      <c r="B15" s="357">
        <v>2005</v>
      </c>
      <c r="C15" s="262">
        <v>35.9917376</v>
      </c>
      <c r="D15" s="262">
        <v>34.270899999999997</v>
      </c>
      <c r="E15">
        <v>42.7795463</v>
      </c>
      <c r="F15" s="262">
        <v>71.743399999999994</v>
      </c>
      <c r="G15" s="262">
        <v>47.662199999999999</v>
      </c>
      <c r="H15" s="262">
        <v>59.093499999999999</v>
      </c>
      <c r="I15" s="262">
        <v>52.335799999999999</v>
      </c>
      <c r="J15" s="262">
        <v>39.9694</v>
      </c>
      <c r="K15" s="262">
        <v>46.451300000000003</v>
      </c>
      <c r="L15" s="262">
        <v>89.397199999999998</v>
      </c>
      <c r="M15" s="262">
        <v>40.841799999999999</v>
      </c>
      <c r="N15" s="262">
        <v>67.006100000000004</v>
      </c>
      <c r="O15" s="262">
        <v>10.724</v>
      </c>
      <c r="P15" s="262">
        <v>5.4265999999999996</v>
      </c>
      <c r="Q15" s="262">
        <v>92.431600000000003</v>
      </c>
      <c r="R15" s="262">
        <v>10.3658</v>
      </c>
      <c r="S15" s="262">
        <v>28.620699999999999</v>
      </c>
      <c r="T15" s="262">
        <v>16.799099999999999</v>
      </c>
      <c r="U15" s="262">
        <v>7.1660000000000001E-2</v>
      </c>
      <c r="V15" s="262">
        <v>58.817599999999999</v>
      </c>
      <c r="W15" s="262">
        <v>61.548200000000001</v>
      </c>
      <c r="X15" s="262">
        <v>58.705300000000001</v>
      </c>
      <c r="Y15" s="262">
        <v>61.354300000000002</v>
      </c>
      <c r="Z15" s="262"/>
      <c r="AA15" s="262">
        <v>58.8735</v>
      </c>
      <c r="AB15" s="262"/>
      <c r="AC15" s="262">
        <v>2.0286300000000002</v>
      </c>
      <c r="AD15" s="262">
        <v>2.2917900000000002</v>
      </c>
      <c r="AE15" s="262">
        <v>2.2480899999999999</v>
      </c>
      <c r="AF15" s="262">
        <v>2.2528600000000001</v>
      </c>
    </row>
    <row r="16" spans="2:32" ht="15.75">
      <c r="B16" s="357">
        <v>2006</v>
      </c>
      <c r="C16" s="262">
        <v>39.318736000000001</v>
      </c>
      <c r="D16" s="262">
        <v>38.276800000000001</v>
      </c>
      <c r="E16">
        <v>40.700000000000003</v>
      </c>
      <c r="F16" s="262">
        <v>74.581900000000005</v>
      </c>
      <c r="G16" s="262">
        <v>48.151000000000003</v>
      </c>
      <c r="H16" s="262">
        <v>61.015099999999997</v>
      </c>
      <c r="I16" s="262">
        <v>50.275799999999997</v>
      </c>
      <c r="J16" s="262">
        <v>36.177700000000002</v>
      </c>
      <c r="K16" s="262">
        <v>43.639099999999999</v>
      </c>
      <c r="L16" s="262">
        <v>83.8352</v>
      </c>
      <c r="M16" s="262">
        <v>32.816200000000002</v>
      </c>
      <c r="N16" s="262">
        <v>58.317399999999999</v>
      </c>
      <c r="O16" s="262">
        <v>9.4486000000000008</v>
      </c>
      <c r="P16" s="262">
        <v>5.8151099999999998</v>
      </c>
      <c r="Q16" s="262">
        <v>91.906199999999998</v>
      </c>
      <c r="R16" s="262">
        <v>11.203099999999999</v>
      </c>
      <c r="S16" s="262">
        <v>28.608699999999999</v>
      </c>
      <c r="T16" s="262">
        <v>17.516200000000001</v>
      </c>
      <c r="U16" s="262">
        <v>4.9369999999999997E-2</v>
      </c>
      <c r="V16" s="262">
        <v>60.8752</v>
      </c>
      <c r="W16" s="262">
        <v>64.739000000000004</v>
      </c>
      <c r="X16" s="262">
        <v>59.787599999999998</v>
      </c>
      <c r="Y16" s="262">
        <v>67.089399999999998</v>
      </c>
      <c r="Z16" s="262"/>
      <c r="AA16" s="262">
        <v>59.915799999999997</v>
      </c>
      <c r="AB16" s="262"/>
      <c r="AC16" s="262">
        <v>2.6828500000000002</v>
      </c>
      <c r="AD16" s="262">
        <v>3.0451700000000002</v>
      </c>
      <c r="AE16" s="262">
        <v>3.1261199999999998</v>
      </c>
      <c r="AF16" s="262">
        <v>3.4136500000000001</v>
      </c>
    </row>
    <row r="17" spans="2:32" ht="15.75">
      <c r="B17" s="357">
        <v>2007</v>
      </c>
      <c r="C17" s="262">
        <v>44.377272699999999</v>
      </c>
      <c r="D17" s="262">
        <v>46.0961</v>
      </c>
      <c r="E17">
        <v>50.3</v>
      </c>
      <c r="F17" s="262">
        <v>69.7517</v>
      </c>
      <c r="G17" s="262">
        <v>48.016300000000001</v>
      </c>
      <c r="H17" s="262">
        <v>58.419499999999999</v>
      </c>
      <c r="I17" s="262">
        <v>53.881399999999999</v>
      </c>
      <c r="J17" s="262">
        <v>42.191000000000003</v>
      </c>
      <c r="K17" s="262">
        <v>48.260800000000003</v>
      </c>
      <c r="L17" s="262">
        <v>92.435299999999998</v>
      </c>
      <c r="M17" s="262">
        <v>48.112699999999997</v>
      </c>
      <c r="N17" s="262">
        <v>72.726299999999995</v>
      </c>
      <c r="O17" s="262">
        <v>11.017200000000001</v>
      </c>
      <c r="P17" s="262">
        <v>4.9013200000000001</v>
      </c>
      <c r="Q17" s="262">
        <v>91.645700000000005</v>
      </c>
      <c r="R17" s="262">
        <v>10.6153</v>
      </c>
      <c r="S17" s="262">
        <v>28.6401</v>
      </c>
      <c r="T17" s="262">
        <v>15.6396</v>
      </c>
      <c r="U17" s="262">
        <v>0.10266</v>
      </c>
      <c r="V17" s="262">
        <v>59.616300000000003</v>
      </c>
      <c r="W17" s="262">
        <v>57.611800000000002</v>
      </c>
      <c r="X17" s="262">
        <v>59.497700000000002</v>
      </c>
      <c r="Y17" s="262">
        <v>65.692800000000005</v>
      </c>
      <c r="Z17" s="262"/>
      <c r="AA17" s="262">
        <v>59.5794</v>
      </c>
      <c r="AB17" s="262"/>
      <c r="AC17" s="262">
        <v>1.9636499999999999</v>
      </c>
      <c r="AD17" s="262">
        <v>1.9152</v>
      </c>
      <c r="AE17" s="262">
        <v>1.95156</v>
      </c>
      <c r="AF17" s="262">
        <v>2.12656</v>
      </c>
    </row>
    <row r="18" spans="2:32" ht="15.75">
      <c r="B18" s="357">
        <v>2008</v>
      </c>
      <c r="C18" s="262">
        <v>73.844247999999993</v>
      </c>
      <c r="D18" s="262">
        <v>70.736999999999995</v>
      </c>
      <c r="E18">
        <v>88.32</v>
      </c>
      <c r="F18" s="262">
        <v>70.132900000000006</v>
      </c>
      <c r="G18" s="262">
        <v>45.9818</v>
      </c>
      <c r="H18" s="262">
        <v>57.530299999999997</v>
      </c>
      <c r="I18" s="262">
        <v>51.196899999999999</v>
      </c>
      <c r="J18" s="262">
        <v>38.270800000000001</v>
      </c>
      <c r="K18" s="262">
        <v>44.922499999999999</v>
      </c>
      <c r="L18" s="262">
        <v>89.886399999999995</v>
      </c>
      <c r="M18" s="262">
        <v>40.310200000000002</v>
      </c>
      <c r="N18" s="262">
        <v>66.678700000000006</v>
      </c>
      <c r="O18" s="262">
        <v>11.521699999999999</v>
      </c>
      <c r="P18" s="262">
        <v>4.5788799999999998</v>
      </c>
      <c r="Q18" s="262">
        <v>91.377600000000001</v>
      </c>
      <c r="R18" s="262">
        <v>11.396100000000001</v>
      </c>
      <c r="S18" s="262">
        <v>28.610299999999999</v>
      </c>
      <c r="T18" s="262">
        <v>15.795</v>
      </c>
      <c r="U18" s="262">
        <v>0.10464</v>
      </c>
      <c r="V18" s="262">
        <v>58.290100000000002</v>
      </c>
      <c r="W18" s="262">
        <v>60.055199999999999</v>
      </c>
      <c r="X18" s="262">
        <v>58.133099999999999</v>
      </c>
      <c r="Y18" s="262">
        <v>59.924700000000001</v>
      </c>
      <c r="Z18" s="262"/>
      <c r="AA18" s="262">
        <v>58.301000000000002</v>
      </c>
      <c r="AB18" s="262"/>
      <c r="AC18" s="262">
        <v>1.9396899999999999</v>
      </c>
      <c r="AD18" s="262">
        <v>1.9633700000000001</v>
      </c>
      <c r="AE18" s="262">
        <v>1.80979</v>
      </c>
      <c r="AF18" s="262">
        <v>1.8455699999999999</v>
      </c>
    </row>
    <row r="19" spans="2:32" ht="15.75">
      <c r="B19" s="357">
        <v>2009</v>
      </c>
      <c r="C19" s="262">
        <v>46.126071400000001</v>
      </c>
      <c r="D19" s="262">
        <v>44.049599999999998</v>
      </c>
      <c r="E19">
        <v>73.034999999999997</v>
      </c>
      <c r="F19" s="262">
        <v>70.206999999999994</v>
      </c>
      <c r="G19" s="262">
        <v>46.167499999999997</v>
      </c>
      <c r="H19" s="262">
        <v>57.706899999999997</v>
      </c>
      <c r="I19" s="262">
        <v>50.448799999999999</v>
      </c>
      <c r="J19" s="262">
        <v>37.356699999999996</v>
      </c>
      <c r="K19" s="262">
        <v>44.179600000000001</v>
      </c>
      <c r="L19" s="262">
        <v>88.095600000000005</v>
      </c>
      <c r="M19" s="262">
        <v>40.267699999999998</v>
      </c>
      <c r="N19" s="262">
        <v>65.393500000000003</v>
      </c>
      <c r="O19" s="262">
        <v>11.414899999999999</v>
      </c>
      <c r="P19" s="262">
        <v>4.6024399999999996</v>
      </c>
      <c r="Q19" s="262">
        <v>90.840800000000002</v>
      </c>
      <c r="R19" s="262">
        <v>11.103</v>
      </c>
      <c r="S19" s="262">
        <v>28.6113</v>
      </c>
      <c r="T19" s="262">
        <v>16.728999999999999</v>
      </c>
      <c r="U19" s="262">
        <v>6.8190000000000001E-2</v>
      </c>
      <c r="V19" s="262">
        <v>58.821399999999997</v>
      </c>
      <c r="W19" s="262">
        <v>60.508699999999997</v>
      </c>
      <c r="X19" s="262">
        <v>58.711500000000001</v>
      </c>
      <c r="Y19" s="262">
        <v>60.411299999999997</v>
      </c>
      <c r="Z19" s="262"/>
      <c r="AA19" s="262">
        <v>58.660899999999998</v>
      </c>
      <c r="AB19" s="262"/>
      <c r="AC19" s="262">
        <v>2.1551</v>
      </c>
      <c r="AD19" s="262">
        <v>2.1323699999999999</v>
      </c>
      <c r="AE19" s="262">
        <v>1.9957400000000001</v>
      </c>
      <c r="AF19" s="262">
        <v>2.15286</v>
      </c>
    </row>
    <row r="20" spans="2:32" ht="15.75">
      <c r="B20" s="357">
        <v>2010</v>
      </c>
      <c r="C20" s="262">
        <v>22.980210199999998</v>
      </c>
      <c r="D20" s="262">
        <v>22.0609</v>
      </c>
      <c r="E20">
        <v>31.33</v>
      </c>
      <c r="F20" s="262">
        <v>70.356399999999994</v>
      </c>
      <c r="G20" s="262">
        <v>47.641199999999998</v>
      </c>
      <c r="H20" s="262">
        <v>58.4191</v>
      </c>
      <c r="I20" s="262">
        <v>52.512500000000003</v>
      </c>
      <c r="J20" s="262">
        <v>41.081400000000002</v>
      </c>
      <c r="K20" s="262">
        <v>47.146700000000003</v>
      </c>
      <c r="L20" s="262">
        <v>91.711100000000002</v>
      </c>
      <c r="M20" s="262">
        <v>44.9651</v>
      </c>
      <c r="N20" s="262">
        <v>70.241</v>
      </c>
      <c r="O20" s="262">
        <v>11.6099</v>
      </c>
      <c r="P20" s="262">
        <v>5.6088800000000001</v>
      </c>
      <c r="Q20" s="262">
        <v>94.309399999999997</v>
      </c>
      <c r="R20" s="262">
        <v>10.579000000000001</v>
      </c>
      <c r="S20" s="262">
        <v>28.599599999999999</v>
      </c>
      <c r="T20" s="262">
        <v>17.108499999999999</v>
      </c>
      <c r="U20" s="262">
        <v>8.9120000000000005E-2</v>
      </c>
      <c r="V20" s="262">
        <v>59.655799999999999</v>
      </c>
      <c r="W20" s="262">
        <v>58.374099999999999</v>
      </c>
      <c r="X20" s="262">
        <v>59.692100000000003</v>
      </c>
      <c r="Y20" s="262">
        <v>58.174799999999998</v>
      </c>
      <c r="Z20" s="262"/>
      <c r="AA20" s="262">
        <v>59.2194</v>
      </c>
      <c r="AB20" s="262"/>
      <c r="AC20" s="262">
        <v>1.89489</v>
      </c>
      <c r="AD20" s="262">
        <v>2.15855</v>
      </c>
      <c r="AE20" s="262">
        <v>1.8910400000000001</v>
      </c>
      <c r="AF20" s="262">
        <v>2.226</v>
      </c>
    </row>
    <row r="21" spans="2:32" ht="15.75">
      <c r="B21" s="357">
        <v>2011</v>
      </c>
      <c r="C21" s="262">
        <v>38.436250000000001</v>
      </c>
      <c r="D21" s="262">
        <v>35.749200000000002</v>
      </c>
      <c r="E21">
        <v>44.69</v>
      </c>
      <c r="F21" s="262">
        <v>71.761200000000002</v>
      </c>
      <c r="G21" s="262">
        <v>45.502699999999997</v>
      </c>
      <c r="H21" s="262">
        <v>58.295999999999999</v>
      </c>
      <c r="I21" s="262">
        <v>49.229300000000002</v>
      </c>
      <c r="J21" s="262">
        <v>35.159599999999998</v>
      </c>
      <c r="K21" s="262">
        <v>42.629899999999999</v>
      </c>
      <c r="L21" s="262">
        <v>85.756200000000007</v>
      </c>
      <c r="M21" s="262">
        <v>35.580599999999997</v>
      </c>
      <c r="N21" s="262">
        <v>61.054400000000001</v>
      </c>
      <c r="O21" s="262">
        <v>12.130100000000001</v>
      </c>
      <c r="P21" s="262">
        <v>5.7619999999999996</v>
      </c>
      <c r="Q21" s="262">
        <v>93.892899999999997</v>
      </c>
      <c r="R21" s="262">
        <v>11.367000000000001</v>
      </c>
      <c r="S21" s="262">
        <v>28.583200000000001</v>
      </c>
      <c r="T21" s="262">
        <v>17.787199999999999</v>
      </c>
      <c r="U21" s="262">
        <v>6.4049999999999996E-2</v>
      </c>
      <c r="V21" s="262">
        <v>59.933199999999999</v>
      </c>
      <c r="W21" s="262">
        <v>62.305900000000001</v>
      </c>
      <c r="X21" s="262">
        <v>60.001399999999997</v>
      </c>
      <c r="Y21" s="262">
        <v>62.5732</v>
      </c>
      <c r="Z21" s="262"/>
      <c r="AA21" s="262">
        <v>59.583500000000001</v>
      </c>
      <c r="AB21" s="262"/>
      <c r="AC21" s="262">
        <v>2.4344700000000001</v>
      </c>
      <c r="AD21" s="262">
        <v>2.5444599999999999</v>
      </c>
      <c r="AE21" s="262">
        <v>2.6200700000000001</v>
      </c>
      <c r="AF21" s="262" t="s">
        <v>17</v>
      </c>
    </row>
    <row r="22" spans="2:32" ht="15.75">
      <c r="B22" s="357">
        <v>2012</v>
      </c>
      <c r="C22" s="262">
        <v>51.0932143</v>
      </c>
      <c r="D22" s="262">
        <v>47.981299999999997</v>
      </c>
      <c r="E22">
        <v>61.23</v>
      </c>
      <c r="F22" s="262">
        <v>75.108400000000003</v>
      </c>
      <c r="G22" s="262">
        <v>49.179400000000001</v>
      </c>
      <c r="H22" s="262">
        <v>61.880699999999997</v>
      </c>
      <c r="I22" s="262">
        <v>52.239600000000003</v>
      </c>
      <c r="J22" s="262">
        <v>38.451999999999998</v>
      </c>
      <c r="K22" s="262">
        <v>45.806699999999999</v>
      </c>
      <c r="L22" s="262">
        <v>85.653199999999998</v>
      </c>
      <c r="M22" s="262">
        <v>35.419600000000003</v>
      </c>
      <c r="N22" s="262">
        <v>61.2883</v>
      </c>
      <c r="O22" s="262">
        <v>9.1113</v>
      </c>
      <c r="P22" s="262">
        <v>6.2549999999999999</v>
      </c>
      <c r="Q22" s="262">
        <v>93.503100000000003</v>
      </c>
      <c r="R22" s="262">
        <v>10.9101</v>
      </c>
      <c r="S22" s="262">
        <v>28.600899999999999</v>
      </c>
      <c r="T22" s="262">
        <v>18.251799999999999</v>
      </c>
      <c r="U22" s="262">
        <v>5.9209999999999999E-2</v>
      </c>
      <c r="V22" s="262">
        <v>62.462299999999999</v>
      </c>
      <c r="W22" s="262">
        <v>56.107100000000003</v>
      </c>
      <c r="X22" s="262">
        <v>62.512500000000003</v>
      </c>
      <c r="Y22" s="262">
        <v>56.069600000000001</v>
      </c>
      <c r="Z22" s="262"/>
      <c r="AA22" s="262">
        <v>62.067300000000003</v>
      </c>
      <c r="AB22" s="262"/>
      <c r="AC22" s="262">
        <v>2.6387200000000002</v>
      </c>
      <c r="AD22" s="262">
        <v>2.8088199999999999</v>
      </c>
      <c r="AE22" s="262">
        <v>2.70079</v>
      </c>
      <c r="AF22" s="262" t="s">
        <v>17</v>
      </c>
    </row>
    <row r="23" spans="2:32" ht="15.75">
      <c r="B23" s="357">
        <v>2013</v>
      </c>
      <c r="C23" s="262">
        <v>36.113674000000003</v>
      </c>
      <c r="D23" s="262">
        <v>34.106200000000001</v>
      </c>
      <c r="E23">
        <v>39.880000000000003</v>
      </c>
      <c r="F23" s="262">
        <v>69.608099999999993</v>
      </c>
      <c r="G23" s="262">
        <v>45.405799999999999</v>
      </c>
      <c r="H23" s="262">
        <v>57.0107</v>
      </c>
      <c r="I23" s="262">
        <v>51.035200000000003</v>
      </c>
      <c r="J23" s="262">
        <v>38.311500000000002</v>
      </c>
      <c r="K23" s="262">
        <v>45.0304</v>
      </c>
      <c r="L23" s="262">
        <v>90.867199999999997</v>
      </c>
      <c r="M23" s="262">
        <v>42.388500000000001</v>
      </c>
      <c r="N23" s="262">
        <v>68.3065</v>
      </c>
      <c r="O23" s="262">
        <v>12.530799999999999</v>
      </c>
      <c r="P23" s="262">
        <v>5.03775</v>
      </c>
      <c r="Q23" s="262">
        <v>92.152500000000003</v>
      </c>
      <c r="R23" s="262">
        <v>10.8658</v>
      </c>
      <c r="S23" s="262">
        <v>28.640899999999998</v>
      </c>
      <c r="T23" s="262">
        <v>17.2195</v>
      </c>
      <c r="U23" s="262">
        <v>9.1670000000000001E-2</v>
      </c>
      <c r="V23" s="262">
        <v>60.364600000000003</v>
      </c>
      <c r="W23" s="262">
        <v>61.550699999999999</v>
      </c>
      <c r="X23" s="262">
        <v>60.473100000000002</v>
      </c>
      <c r="Y23" s="262">
        <v>61.481000000000002</v>
      </c>
      <c r="Z23" s="262"/>
      <c r="AA23" s="262">
        <v>60.161200000000001</v>
      </c>
      <c r="AB23" s="262"/>
      <c r="AC23" s="262">
        <v>1.84606</v>
      </c>
      <c r="AD23" s="262">
        <v>2.1188199999999999</v>
      </c>
      <c r="AE23" s="262">
        <v>2.1045600000000002</v>
      </c>
      <c r="AF23" s="262" t="s">
        <v>17</v>
      </c>
    </row>
    <row r="24" spans="2:32" ht="15.75">
      <c r="B24" s="357">
        <v>2014</v>
      </c>
      <c r="C24" s="262">
        <v>28.850285</v>
      </c>
      <c r="D24" s="262">
        <v>28.3962</v>
      </c>
      <c r="E24">
        <v>28.23</v>
      </c>
      <c r="F24" s="262">
        <v>70.684799999999996</v>
      </c>
      <c r="G24" s="262">
        <v>45.914499999999997</v>
      </c>
      <c r="H24" s="262">
        <v>57.919899999999998</v>
      </c>
      <c r="I24" s="262">
        <v>49.545200000000001</v>
      </c>
      <c r="J24" s="262">
        <v>36.777900000000002</v>
      </c>
      <c r="K24" s="262">
        <v>43.4617</v>
      </c>
      <c r="L24" s="262">
        <v>87.761499999999998</v>
      </c>
      <c r="M24" s="262">
        <v>38.885399999999997</v>
      </c>
      <c r="N24" s="262">
        <v>63.541600000000003</v>
      </c>
      <c r="O24" s="262">
        <v>12.080399999999999</v>
      </c>
      <c r="P24" s="262">
        <v>5.38</v>
      </c>
      <c r="Q24" s="262">
        <v>91.99</v>
      </c>
      <c r="R24" s="262">
        <v>11.6653</v>
      </c>
      <c r="S24" s="262">
        <v>28.628799999999998</v>
      </c>
      <c r="T24" s="262">
        <v>17.5379</v>
      </c>
      <c r="U24" s="262">
        <v>5.8409999999999997E-2</v>
      </c>
      <c r="V24" s="262">
        <v>63.185200000000002</v>
      </c>
      <c r="W24" s="262">
        <v>65.005899999999997</v>
      </c>
      <c r="X24" s="262">
        <v>62.977499999999999</v>
      </c>
      <c r="Y24" s="262" t="s">
        <v>17</v>
      </c>
      <c r="Z24" s="262">
        <v>63.529299999999999</v>
      </c>
      <c r="AA24" s="262"/>
      <c r="AB24" s="262">
        <v>64.195499999999996</v>
      </c>
      <c r="AC24" s="262">
        <v>2.1353300000000002</v>
      </c>
      <c r="AD24" s="262">
        <v>2.2436600000000002</v>
      </c>
      <c r="AE24" s="262">
        <v>2.2794500000000002</v>
      </c>
      <c r="AF24" s="262" t="s">
        <v>17</v>
      </c>
    </row>
    <row r="25" spans="2:32" ht="15.75">
      <c r="B25" s="357">
        <v>2015</v>
      </c>
      <c r="C25" s="262">
        <v>38.149836100000002</v>
      </c>
      <c r="D25" s="262">
        <v>36.321599999999997</v>
      </c>
      <c r="E25">
        <v>40.090000000000003</v>
      </c>
      <c r="F25" s="262">
        <v>71.955500000000001</v>
      </c>
      <c r="G25" s="262">
        <v>48.567999999999998</v>
      </c>
      <c r="H25" s="262">
        <v>59.7943</v>
      </c>
      <c r="I25" s="262">
        <v>53.692700000000002</v>
      </c>
      <c r="J25" s="262">
        <v>41.611499999999999</v>
      </c>
      <c r="K25" s="262">
        <v>47.861699999999999</v>
      </c>
      <c r="L25" s="262">
        <v>91.360200000000006</v>
      </c>
      <c r="M25" s="262">
        <v>43.314900000000002</v>
      </c>
      <c r="N25" s="262">
        <v>68.854500000000002</v>
      </c>
      <c r="O25" s="262">
        <v>10.0939</v>
      </c>
      <c r="P25" s="262">
        <v>5.3559200000000002</v>
      </c>
      <c r="Q25" s="262">
        <v>92.612099999999998</v>
      </c>
      <c r="R25" s="262">
        <v>10.2079</v>
      </c>
      <c r="S25" s="262">
        <v>28.6386</v>
      </c>
      <c r="T25" s="262">
        <v>16.8459</v>
      </c>
      <c r="U25" s="262">
        <v>0.10188999999999999</v>
      </c>
      <c r="V25" s="262">
        <v>60.686999999999998</v>
      </c>
      <c r="W25" s="262">
        <v>63.089100000000002</v>
      </c>
      <c r="X25" s="262">
        <v>60.807499999999997</v>
      </c>
      <c r="Y25" s="262" t="s">
        <v>17</v>
      </c>
      <c r="Z25" s="262">
        <v>60.7973</v>
      </c>
      <c r="AA25" s="262"/>
      <c r="AB25" s="262">
        <v>60.775700000000001</v>
      </c>
      <c r="AC25" s="262">
        <v>1.99742</v>
      </c>
      <c r="AD25" s="262">
        <v>2.21089</v>
      </c>
      <c r="AE25" s="262">
        <v>2.1957900000000001</v>
      </c>
      <c r="AF25" s="262" t="s">
        <v>17</v>
      </c>
    </row>
    <row r="26" spans="2:32" ht="15.75">
      <c r="B26" s="357">
        <v>2016</v>
      </c>
      <c r="C26" s="262">
        <v>62.251536700000003</v>
      </c>
      <c r="D26" s="262">
        <v>57.195</v>
      </c>
      <c r="E26">
        <v>78.819999999999993</v>
      </c>
      <c r="F26" s="262">
        <v>73.530799999999999</v>
      </c>
      <c r="G26" s="262">
        <v>48.820999999999998</v>
      </c>
      <c r="H26" s="262">
        <v>60.698700000000002</v>
      </c>
      <c r="I26" s="262">
        <v>53.966000000000001</v>
      </c>
      <c r="J26" s="262">
        <v>42.380400000000002</v>
      </c>
      <c r="K26" s="262">
        <v>48.429699999999997</v>
      </c>
      <c r="L26" s="262">
        <v>91.504400000000004</v>
      </c>
      <c r="M26" s="262">
        <v>41.098100000000002</v>
      </c>
      <c r="N26" s="262">
        <v>67.940799999999996</v>
      </c>
      <c r="O26" s="262">
        <v>9.5710999999999995</v>
      </c>
      <c r="P26" s="262">
        <v>5.7471199999999998</v>
      </c>
      <c r="Q26" s="262">
        <v>93.904499999999999</v>
      </c>
      <c r="R26" s="262">
        <v>10.5154</v>
      </c>
      <c r="S26" s="262">
        <v>28.630800000000001</v>
      </c>
      <c r="T26" s="262">
        <v>17.569900000000001</v>
      </c>
      <c r="U26" s="262">
        <v>7.7049999999999993E-2</v>
      </c>
      <c r="V26" s="262">
        <v>61.1723</v>
      </c>
      <c r="W26" s="262">
        <v>63.385399999999997</v>
      </c>
      <c r="X26" s="262">
        <v>61.375500000000002</v>
      </c>
      <c r="Y26" s="262" t="s">
        <v>17</v>
      </c>
      <c r="Z26" s="262">
        <v>61.148000000000003</v>
      </c>
      <c r="AA26" s="262"/>
      <c r="AB26" s="262">
        <v>61.226799999999997</v>
      </c>
      <c r="AC26" s="262">
        <v>2.0146700000000002</v>
      </c>
      <c r="AD26" s="262">
        <v>1.9640500000000001</v>
      </c>
      <c r="AE26" s="262">
        <v>1.89246</v>
      </c>
      <c r="AF26" s="262" t="s">
        <v>17</v>
      </c>
    </row>
    <row r="27" spans="2:32" ht="15.75">
      <c r="B27" s="357">
        <v>2017</v>
      </c>
      <c r="C27" s="262">
        <v>56.104747000000003</v>
      </c>
      <c r="D27" s="262">
        <v>50.5351</v>
      </c>
      <c r="E27">
        <v>79.709999999999994</v>
      </c>
      <c r="F27" s="262">
        <v>72.569199999999995</v>
      </c>
      <c r="G27" s="262">
        <v>48.436</v>
      </c>
      <c r="H27" s="262">
        <v>60.092100000000002</v>
      </c>
      <c r="I27" s="262">
        <v>53.377000000000002</v>
      </c>
      <c r="J27" s="262">
        <v>41.1479</v>
      </c>
      <c r="K27" s="262">
        <v>47.5901</v>
      </c>
      <c r="L27" s="262">
        <v>90.366799999999998</v>
      </c>
      <c r="M27" s="262">
        <v>42.083799999999997</v>
      </c>
      <c r="N27" s="262">
        <v>67.294399999999996</v>
      </c>
      <c r="O27" s="262">
        <v>9.5881000000000007</v>
      </c>
      <c r="P27" s="262">
        <v>5.0909899999999997</v>
      </c>
      <c r="Q27" s="262">
        <v>91.718900000000005</v>
      </c>
      <c r="R27" s="262">
        <v>10.5184</v>
      </c>
      <c r="S27" s="262">
        <v>28.618300000000001</v>
      </c>
      <c r="T27" s="262">
        <v>17.009399999999999</v>
      </c>
      <c r="U27" s="262">
        <v>9.1560000000000002E-2</v>
      </c>
      <c r="V27" s="262">
        <v>60.952100000000002</v>
      </c>
      <c r="W27" s="262">
        <v>62.729199999999999</v>
      </c>
      <c r="X27" s="262">
        <v>61.013599999999997</v>
      </c>
      <c r="Y27" s="262" t="s">
        <v>17</v>
      </c>
      <c r="Z27" s="262">
        <v>61.063099999999999</v>
      </c>
      <c r="AA27" s="262"/>
      <c r="AB27" s="262">
        <v>61.139499999999998</v>
      </c>
      <c r="AC27" s="262">
        <v>1.97557</v>
      </c>
      <c r="AD27" s="262">
        <v>2.1387100000000001</v>
      </c>
      <c r="AE27" s="262">
        <v>2.1093299999999999</v>
      </c>
      <c r="AF27" s="262" t="s">
        <v>17</v>
      </c>
    </row>
    <row r="28" spans="2:32" ht="15.75">
      <c r="B28" s="357">
        <v>2018</v>
      </c>
      <c r="C28" s="262">
        <v>30.6384604</v>
      </c>
      <c r="D28" s="262">
        <v>29.017499999999998</v>
      </c>
      <c r="E28">
        <v>30.97</v>
      </c>
      <c r="F28" s="262">
        <v>71.239999999999995</v>
      </c>
      <c r="G28" s="262">
        <v>46.754399999999997</v>
      </c>
      <c r="H28" s="262">
        <v>58.504100000000001</v>
      </c>
      <c r="I28" s="262">
        <v>51.942100000000003</v>
      </c>
      <c r="J28" s="262">
        <v>40.002699999999997</v>
      </c>
      <c r="K28" s="262">
        <v>46.111800000000002</v>
      </c>
      <c r="L28" s="262">
        <v>89.389099999999999</v>
      </c>
      <c r="M28" s="262">
        <v>42.581000000000003</v>
      </c>
      <c r="N28" s="262">
        <v>67.268500000000003</v>
      </c>
      <c r="O28" s="262">
        <v>11.7934</v>
      </c>
      <c r="P28" s="262">
        <v>5.7907700000000002</v>
      </c>
      <c r="Q28" s="262">
        <v>94.853300000000004</v>
      </c>
      <c r="R28" s="262">
        <v>10.6213</v>
      </c>
      <c r="S28" s="262">
        <v>28.6464</v>
      </c>
      <c r="T28" s="262">
        <v>16.797000000000001</v>
      </c>
      <c r="U28" s="262">
        <v>9.2079999999999995E-2</v>
      </c>
      <c r="V28" s="262">
        <v>59.9465</v>
      </c>
      <c r="W28" s="262">
        <v>61.305</v>
      </c>
      <c r="X28" s="262">
        <v>59.8384</v>
      </c>
      <c r="Y28" s="262" t="s">
        <v>17</v>
      </c>
      <c r="Z28" s="262">
        <v>60.015000000000001</v>
      </c>
      <c r="AA28" s="262"/>
      <c r="AB28" s="262">
        <v>60.230899999999998</v>
      </c>
      <c r="AC28" s="262">
        <v>2.0083899999999999</v>
      </c>
      <c r="AD28" s="262">
        <v>2.04697</v>
      </c>
      <c r="AE28" s="262">
        <v>2.2757499999999999</v>
      </c>
      <c r="AF28" s="262" t="s">
        <v>17</v>
      </c>
    </row>
    <row r="29" spans="2:32" ht="15.75">
      <c r="B29" s="357">
        <v>2019</v>
      </c>
      <c r="C29" s="357">
        <v>57.39</v>
      </c>
      <c r="D29" s="262">
        <v>53.252899999999997</v>
      </c>
      <c r="E29">
        <v>71.209999999999994</v>
      </c>
      <c r="F29" s="262">
        <v>71.4435</v>
      </c>
      <c r="G29" s="262">
        <v>48.995800000000003</v>
      </c>
      <c r="H29" s="262">
        <v>59.947600000000001</v>
      </c>
      <c r="I29" s="262">
        <v>55.127899999999997</v>
      </c>
      <c r="J29" s="262">
        <v>43.845599999999997</v>
      </c>
      <c r="K29" s="262">
        <v>49.610900000000001</v>
      </c>
      <c r="L29" s="262">
        <v>92.506299999999996</v>
      </c>
      <c r="M29" s="262">
        <v>48.448700000000002</v>
      </c>
      <c r="N29" s="262">
        <v>72.125600000000006</v>
      </c>
      <c r="O29" s="262">
        <v>10.764699999999999</v>
      </c>
      <c r="P29" s="262">
        <v>5.98447</v>
      </c>
      <c r="Q29" s="262">
        <v>94.919700000000006</v>
      </c>
      <c r="R29" s="262">
        <v>10.1965</v>
      </c>
      <c r="S29" s="262">
        <v>28.605699999999999</v>
      </c>
      <c r="T29" s="262">
        <v>18.045400000000001</v>
      </c>
      <c r="U29" s="262">
        <v>0.14352000000000001</v>
      </c>
      <c r="V29" s="262">
        <v>60.241799999999998</v>
      </c>
      <c r="W29" s="262">
        <v>56.908700000000003</v>
      </c>
      <c r="X29" s="262">
        <v>60.689900000000002</v>
      </c>
      <c r="Y29" s="262" t="s">
        <v>17</v>
      </c>
      <c r="Z29" s="262">
        <v>59.9694</v>
      </c>
      <c r="AA29" s="262"/>
      <c r="AB29" s="262">
        <v>58.922199999999997</v>
      </c>
      <c r="AC29" s="262">
        <v>1.89713</v>
      </c>
      <c r="AD29" s="262">
        <v>1.8734999999999999</v>
      </c>
      <c r="AE29" s="262">
        <v>1.76661</v>
      </c>
      <c r="AF29" s="262" t="s">
        <v>17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co502_2019</vt:lpstr>
      <vt:lpstr>Research_Articles</vt:lpstr>
      <vt:lpstr>Var,  Mgmt, Dates</vt:lpstr>
      <vt:lpstr>Trt_Means+NUE+RI</vt:lpstr>
      <vt:lpstr>Check_Plots_YIELD</vt:lpstr>
      <vt:lpstr>502_Yld_Goal</vt:lpstr>
      <vt:lpstr>Treatment Means</vt:lpstr>
      <vt:lpstr>Rain_°T_MSE</vt:lpstr>
      <vt:lpstr>Mesonet_2019</vt:lpstr>
      <vt:lpstr>YPO-RI</vt:lpstr>
      <vt:lpstr>SBNRC_validation</vt:lpstr>
      <vt:lpstr>SBNRC_2_7</vt:lpstr>
      <vt:lpstr>N Rate Response YR</vt:lpstr>
      <vt:lpstr>502_NDVI_Final 2009_2016</vt:lpstr>
      <vt:lpstr>P Response</vt:lpstr>
      <vt:lpstr>RI pred Nxt YR</vt:lpstr>
      <vt:lpstr>Frequency</vt:lpstr>
      <vt:lpstr>Yield_over_Time</vt:lpstr>
      <vt:lpstr>co502_2019!Print_Titles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2019-04-05T20:18:30Z</cp:lastPrinted>
  <dcterms:created xsi:type="dcterms:W3CDTF">1997-09-03T18:56:53Z</dcterms:created>
  <dcterms:modified xsi:type="dcterms:W3CDTF">2020-02-06T21:50:51Z</dcterms:modified>
</cp:coreProperties>
</file>