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10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<sst xmlns="http://schemas.openxmlformats.org/spreadsheetml/2006/main" count="315" uniqueCount="102">
  <si>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</si>
  <si>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</si>
  <si>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</si>
  <si>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</si>
  <si>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</si>
  <si>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</si>
  <si>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</si>
  <si>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</si>
  <si>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</si>
  <si>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</si>
  <si>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</si>
  <si>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</si>
  <si>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</si>
  <si>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</si>
  <si>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</si>
  <si>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</si>
  <si>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</si>
  <si>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</si>
  <si>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</si>
  <si>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</si>
  <si>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</si>
  <si>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</si>
  <si>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</si>
  <si>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</si>
  <si>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</si>
  <si>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</si>
  <si>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</si>
  <si>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</si>
  <si>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</si>
  <si>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</si>
  <si>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</si>
  <si>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</si>
  <si>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</si>
  <si>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</si>
  <si>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</si>
  <si>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</si>
  <si>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</si>
  <si>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</si>
  <si>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</si>
  <si>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</si>
  <si>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</si>
  <si>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</si>
  <si>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</si>
  <si>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</si>
  <si>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</si>
  <si>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</si>
  <si>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</si>
  <si>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</si>
  <si>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</si>
  <si>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</si>
  <si>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</si>
  <si>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</si>
  <si>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</si>
  <si>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</si>
  <si>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</si>
  <si>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</si>
  <si>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</si>
  <si>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</si>
  <si>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</si>
  <si>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</si>
  <si>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</si>
  <si>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</si>
  <si>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</si>
  <si>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</si>
  <si>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</si>
  <si>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</si>
  <si>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</si>
  <si>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</si>
  <si>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</si>
  <si>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</si>
  <si>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</si>
  <si>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</si>
  <si>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</si>
  <si>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</si>
  <si>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</si>
  <si>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</si>
  <si>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</si>
  <si>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</si>
  <si>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</si>
  <si>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</si>
  <si>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</si>
  <si>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</si>
  <si>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</si>
  <si>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</si>
  <si>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</si>
  <si>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</si>
  <si>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</si>
  <si>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</si>
  <si>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</si>
  <si>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</si>
  <si>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</si>
  <si>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</si>
  <si>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</si>
  <si>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</si>
  <si>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</si>
  <si>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</si>
  <si>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2005 World</t>
  </si>
  <si>
    <t>2005 US</t>
  </si>
  <si>
    <t>2007 value using $650/metric Ton of actual N</t>
  </si>
  <si>
    <t>2007 value using $650/metric Ton of actual N (20% increase)</t>
  </si>
  <si>
    <t>2011 value using $600/metric Ton of actual N</t>
  </si>
  <si>
    <t>2009 World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</si>
</sst>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</numFmts>
  <fonts count="5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33" borderId="1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11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2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53" fillId="0" borderId="0" xfId="0" applyNumberFormat="1" applyFont="1" applyAlignment="1">
      <alignment horizontal="left"/>
    </xf>
    <xf numFmtId="0" fontId="6" fillId="34" borderId="0" xfId="0" applyFont="1" applyFill="1" applyAlignment="1">
      <alignment/>
    </xf>
    <xf numFmtId="167" fontId="16" fillId="16" borderId="0" xfId="0" applyNumberFormat="1" applyFont="1" applyFill="1" applyAlignment="1">
      <alignment horizontal="left"/>
    </xf>
    <xf numFmtId="167" fontId="0" fillId="16" borderId="0" xfId="0" applyNumberFormat="1" applyFont="1" applyFill="1" applyAlignment="1">
      <alignment horizontal="left"/>
    </xf>
    <xf numFmtId="3" fontId="0" fillId="16" borderId="0" xfId="0" applyNumberFormat="1" applyFill="1" applyAlignment="1">
      <alignment/>
    </xf>
    <xf numFmtId="3" fontId="0" fillId="0" borderId="0" xfId="0" applyNumberFormat="1" applyAlignment="1">
      <alignment/>
    </xf>
    <xf numFmtId="3" fontId="54" fillId="33" borderId="14" xfId="0" applyNumberFormat="1" applyFont="1" applyFill="1" applyBorder="1" applyAlignment="1">
      <alignment/>
    </xf>
    <xf numFmtId="3" fontId="0" fillId="16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16" borderId="0" xfId="0" applyNumberFormat="1" applyFill="1" applyAlignment="1">
      <alignment horizontal="right"/>
    </xf>
    <xf numFmtId="174" fontId="0" fillId="16" borderId="0" xfId="0" applyNumberFormat="1" applyFont="1" applyFill="1" applyAlignment="1">
      <alignment/>
    </xf>
    <xf numFmtId="167" fontId="0" fillId="1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</xdr:row>
      <xdr:rowOff>85725</xdr:rowOff>
    </xdr:from>
    <xdr:to>
      <xdr:col>10</xdr:col>
      <xdr:colOff>514350</xdr:colOff>
      <xdr:row>16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981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7"/>
  <sheetViews>
    <sheetView tabSelected="1" zoomScalePageLayoutView="0" workbookViewId="0" topLeftCell="A16">
      <selection activeCell="F40" sqref="F40"/>
    </sheetView>
  </sheetViews>
  <sheetFormatPr defaultColWidth="9.140625" defaultRowHeight="12.75"/>
  <cols>
    <col min="1" max="1" width="55.57421875" style="0" customWidth="1"/>
    <col min="2" max="2" width="6.28125" style="0" customWidth="1"/>
    <col min="3" max="3" width="5.28125" style="12" customWidth="1"/>
    <col min="4" max="4" width="18.8515625" style="36" customWidth="1"/>
    <col min="5" max="5" width="17.00390625" style="0" customWidth="1"/>
    <col min="6" max="6" width="14.57421875" style="58" customWidth="1"/>
    <col min="7" max="7" width="7.8515625" style="12" customWidth="1"/>
    <col min="10" max="11" width="16.140625" style="0" customWidth="1"/>
    <col min="12" max="12" width="10.00390625" style="0" bestFit="1" customWidth="1"/>
  </cols>
  <sheetData>
    <row r="1" ht="13.5" thickBot="1"/>
    <row r="2" spans="1:8" ht="18.75" thickBot="1">
      <c r="A2" s="34"/>
      <c r="B2" s="23"/>
      <c r="C2" s="26"/>
      <c r="D2" s="37" t="s">
        <v>96</v>
      </c>
      <c r="E2" s="35" t="s">
        <v>97</v>
      </c>
      <c r="F2" s="59" t="s">
        <v>101</v>
      </c>
      <c r="G2" s="6"/>
      <c r="H2" s="2"/>
    </row>
    <row r="3" spans="1:8" ht="12.75">
      <c r="A3" s="13" t="s">
        <v>34</v>
      </c>
      <c r="B3" s="21"/>
      <c r="D3" s="38">
        <v>94233456</v>
      </c>
      <c r="E3" s="38">
        <v>10926100</v>
      </c>
      <c r="F3" s="57">
        <v>105023661</v>
      </c>
      <c r="G3" s="27">
        <v>1</v>
      </c>
      <c r="H3" s="39" t="s">
        <v>25</v>
      </c>
    </row>
    <row r="4" spans="1:8" ht="12.75">
      <c r="A4" s="2" t="s">
        <v>35</v>
      </c>
      <c r="B4" s="2"/>
      <c r="D4" s="39"/>
      <c r="E4" s="36"/>
      <c r="G4" s="27">
        <v>2</v>
      </c>
      <c r="H4" s="2"/>
    </row>
    <row r="5" spans="1:8" ht="12.75">
      <c r="A5" s="2" t="s">
        <v>66</v>
      </c>
      <c r="B5" s="2"/>
      <c r="D5" s="38">
        <f>0.6*D3</f>
        <v>56540073.6</v>
      </c>
      <c r="E5" s="38">
        <f>0.6*E3</f>
        <v>6555660</v>
      </c>
      <c r="F5" s="57">
        <f>0.6*F3</f>
        <v>63014196.599999994</v>
      </c>
      <c r="G5" s="27"/>
      <c r="H5" s="2" t="s">
        <v>25</v>
      </c>
    </row>
    <row r="6" spans="1:8" ht="12.75">
      <c r="A6" s="2"/>
      <c r="B6" s="2"/>
      <c r="D6" s="40"/>
      <c r="E6" s="39"/>
      <c r="G6" s="27"/>
      <c r="H6" s="2"/>
    </row>
    <row r="7" spans="1:8" ht="12.75">
      <c r="A7" s="25" t="s">
        <v>88</v>
      </c>
      <c r="B7" s="2"/>
      <c r="D7" s="39"/>
      <c r="E7" s="46"/>
      <c r="G7" s="27"/>
      <c r="H7" s="2"/>
    </row>
    <row r="8" spans="1:8" ht="12.75">
      <c r="A8" s="2" t="s">
        <v>0</v>
      </c>
      <c r="B8" s="2"/>
      <c r="D8" s="41">
        <v>628697531</v>
      </c>
      <c r="E8" s="41">
        <v>58740000</v>
      </c>
      <c r="F8" s="57">
        <v>686959162</v>
      </c>
      <c r="G8" s="27">
        <v>1</v>
      </c>
      <c r="H8" s="2" t="s">
        <v>25</v>
      </c>
    </row>
    <row r="9" spans="1:8" ht="12.75">
      <c r="A9" s="2" t="s">
        <v>1</v>
      </c>
      <c r="B9" s="2"/>
      <c r="D9" s="41">
        <v>712877757</v>
      </c>
      <c r="E9" s="41">
        <v>282311000</v>
      </c>
      <c r="F9" s="57">
        <v>819704199</v>
      </c>
      <c r="G9" s="27">
        <v>1</v>
      </c>
      <c r="H9" s="2" t="s">
        <v>25</v>
      </c>
    </row>
    <row r="10" spans="1:8" ht="12.75">
      <c r="A10" s="2" t="s">
        <v>2</v>
      </c>
      <c r="B10" s="2"/>
      <c r="D10" s="41">
        <v>631508532</v>
      </c>
      <c r="E10" s="41">
        <v>10125000</v>
      </c>
      <c r="F10" s="57">
        <v>684779898</v>
      </c>
      <c r="G10" s="27">
        <v>1</v>
      </c>
      <c r="H10" s="2" t="s">
        <v>25</v>
      </c>
    </row>
    <row r="11" spans="1:8" ht="12.75">
      <c r="A11" s="2" t="s">
        <v>29</v>
      </c>
      <c r="B11" s="2"/>
      <c r="D11" s="41">
        <v>141334270</v>
      </c>
      <c r="E11" s="41">
        <v>4613490</v>
      </c>
      <c r="F11" s="57">
        <v>151823830</v>
      </c>
      <c r="G11" s="27">
        <v>1</v>
      </c>
      <c r="H11" s="2" t="s">
        <v>25</v>
      </c>
    </row>
    <row r="12" spans="1:8" ht="12.75">
      <c r="A12" s="2" t="s">
        <v>13</v>
      </c>
      <c r="B12" s="2"/>
      <c r="D12" s="41">
        <v>59214205</v>
      </c>
      <c r="E12" s="41">
        <v>9981000</v>
      </c>
      <c r="F12" s="57">
        <v>56210438</v>
      </c>
      <c r="G12" s="27">
        <v>1</v>
      </c>
      <c r="H12" s="2" t="s">
        <v>25</v>
      </c>
    </row>
    <row r="13" spans="1:8" ht="12.75">
      <c r="A13" s="2" t="s">
        <v>14</v>
      </c>
      <c r="B13" s="2"/>
      <c r="D13" s="41">
        <v>30589322</v>
      </c>
      <c r="E13" s="41">
        <v>307020</v>
      </c>
      <c r="F13" s="57">
        <v>26706849</v>
      </c>
      <c r="G13" s="27">
        <v>1</v>
      </c>
      <c r="H13" s="2" t="s">
        <v>25</v>
      </c>
    </row>
    <row r="14" spans="1:8" ht="12.75">
      <c r="A14" s="2" t="s">
        <v>31</v>
      </c>
      <c r="B14" s="2"/>
      <c r="D14" s="41">
        <v>23552531</v>
      </c>
      <c r="E14" s="41">
        <v>1667450</v>
      </c>
      <c r="F14" s="57">
        <v>23235156</v>
      </c>
      <c r="G14" s="27">
        <v>1</v>
      </c>
      <c r="H14" s="2" t="s">
        <v>25</v>
      </c>
    </row>
    <row r="15" spans="1:8" ht="12.75">
      <c r="A15" s="2" t="s">
        <v>30</v>
      </c>
      <c r="B15" s="2"/>
      <c r="D15" s="41">
        <v>15223162</v>
      </c>
      <c r="E15" s="41">
        <v>191450</v>
      </c>
      <c r="F15" s="57">
        <v>18242514</v>
      </c>
      <c r="G15" s="27">
        <v>1</v>
      </c>
      <c r="H15" s="2" t="s">
        <v>25</v>
      </c>
    </row>
    <row r="16" spans="1:8" ht="12.75">
      <c r="A16" s="13" t="s">
        <v>86</v>
      </c>
      <c r="B16" s="2"/>
      <c r="D16" s="38">
        <f>SUM(D8:D15)</f>
        <v>2242997310</v>
      </c>
      <c r="E16" s="38">
        <f>SUM(E8:E15)</f>
        <v>367936410</v>
      </c>
      <c r="F16" s="57">
        <f>SUM(F8:F15)</f>
        <v>2467662046</v>
      </c>
      <c r="G16" s="27"/>
      <c r="H16" s="3"/>
    </row>
    <row r="17" spans="1:8" ht="12.75">
      <c r="A17" s="2"/>
      <c r="B17" s="2"/>
      <c r="D17" s="39"/>
      <c r="E17" s="39"/>
      <c r="G17" s="27"/>
      <c r="H17" s="2"/>
    </row>
    <row r="18" spans="1:8" ht="12.75">
      <c r="A18" s="25" t="s">
        <v>26</v>
      </c>
      <c r="B18" s="24" t="s">
        <v>27</v>
      </c>
      <c r="D18" s="39"/>
      <c r="E18" s="2"/>
      <c r="F18" s="62"/>
      <c r="G18" s="27">
        <v>4</v>
      </c>
      <c r="H18" s="2"/>
    </row>
    <row r="19" spans="1:8" ht="12.75">
      <c r="A19" s="2" t="s">
        <v>0</v>
      </c>
      <c r="B19" s="2">
        <v>2.13</v>
      </c>
      <c r="D19" s="40">
        <f aca="true" t="shared" si="0" ref="D19:D26">D8*(B19/100)</f>
        <v>13391257.4103</v>
      </c>
      <c r="E19" s="40">
        <f>E8*(B19/100)</f>
        <v>1251162</v>
      </c>
      <c r="F19" s="63">
        <f>F8*(B19/100)</f>
        <v>14632230.1506</v>
      </c>
      <c r="G19" s="30" t="s">
        <v>73</v>
      </c>
      <c r="H19" s="2" t="s">
        <v>25</v>
      </c>
    </row>
    <row r="20" spans="1:8" ht="12.75">
      <c r="A20" s="2" t="s">
        <v>1</v>
      </c>
      <c r="B20" s="2">
        <v>1.26</v>
      </c>
      <c r="D20" s="40">
        <f t="shared" si="0"/>
        <v>8982259.7382</v>
      </c>
      <c r="E20" s="40">
        <f>E9*(B20/100)</f>
        <v>3557118.6</v>
      </c>
      <c r="F20" s="63">
        <f>F9*(B20/100)</f>
        <v>10328272.9074</v>
      </c>
      <c r="G20" s="30" t="s">
        <v>74</v>
      </c>
      <c r="H20" s="2" t="s">
        <v>25</v>
      </c>
    </row>
    <row r="21" spans="1:8" ht="12.75">
      <c r="A21" s="2" t="s">
        <v>2</v>
      </c>
      <c r="B21" s="2">
        <v>1.23</v>
      </c>
      <c r="D21" s="40">
        <f t="shared" si="0"/>
        <v>7767554.9436</v>
      </c>
      <c r="E21" s="40">
        <f aca="true" t="shared" si="1" ref="E21:F26">E10*($B21/100)</f>
        <v>124537.5</v>
      </c>
      <c r="F21" s="63">
        <f t="shared" si="1"/>
        <v>8422792.7454</v>
      </c>
      <c r="G21" s="30" t="s">
        <v>75</v>
      </c>
      <c r="H21" s="2" t="s">
        <v>25</v>
      </c>
    </row>
    <row r="22" spans="1:8" ht="12.75">
      <c r="A22" s="2" t="s">
        <v>29</v>
      </c>
      <c r="B22" s="2">
        <v>2.02</v>
      </c>
      <c r="D22" s="40">
        <f t="shared" si="0"/>
        <v>2854952.2539999997</v>
      </c>
      <c r="E22" s="40">
        <f t="shared" si="1"/>
        <v>93192.49799999999</v>
      </c>
      <c r="F22" s="63">
        <f t="shared" si="1"/>
        <v>3066841.366</v>
      </c>
      <c r="G22" s="30" t="s">
        <v>76</v>
      </c>
      <c r="H22" s="2" t="s">
        <v>25</v>
      </c>
    </row>
    <row r="23" spans="1:8" ht="12.75">
      <c r="A23" s="2" t="s">
        <v>13</v>
      </c>
      <c r="B23" s="2">
        <v>1.92</v>
      </c>
      <c r="D23" s="40">
        <f t="shared" si="0"/>
        <v>1136912.7359999998</v>
      </c>
      <c r="E23" s="40">
        <f t="shared" si="1"/>
        <v>191635.19999999998</v>
      </c>
      <c r="F23" s="63">
        <f t="shared" si="1"/>
        <v>1079240.4096</v>
      </c>
      <c r="G23" s="30" t="s">
        <v>77</v>
      </c>
      <c r="H23" s="2" t="s">
        <v>25</v>
      </c>
    </row>
    <row r="24" spans="1:8" ht="12.75">
      <c r="A24" s="2" t="s">
        <v>14</v>
      </c>
      <c r="B24" s="2">
        <v>2.01</v>
      </c>
      <c r="D24" s="40">
        <f t="shared" si="0"/>
        <v>614845.3721999999</v>
      </c>
      <c r="E24" s="40">
        <f t="shared" si="1"/>
        <v>6171.101999999999</v>
      </c>
      <c r="F24" s="63">
        <f t="shared" si="1"/>
        <v>536807.6648999999</v>
      </c>
      <c r="G24" s="30" t="s">
        <v>78</v>
      </c>
      <c r="H24" s="2" t="s">
        <v>25</v>
      </c>
    </row>
    <row r="25" spans="1:8" ht="12.75">
      <c r="A25" s="2" t="s">
        <v>31</v>
      </c>
      <c r="B25" s="2">
        <v>1.93</v>
      </c>
      <c r="D25" s="40">
        <f t="shared" si="0"/>
        <v>454563.84829999995</v>
      </c>
      <c r="E25" s="40">
        <f t="shared" si="1"/>
        <v>32181.784999999996</v>
      </c>
      <c r="F25" s="63">
        <f t="shared" si="1"/>
        <v>448438.51079999993</v>
      </c>
      <c r="G25" s="30" t="s">
        <v>79</v>
      </c>
      <c r="H25" s="2" t="s">
        <v>25</v>
      </c>
    </row>
    <row r="26" spans="1:8" ht="12.75">
      <c r="A26" s="2" t="s">
        <v>30</v>
      </c>
      <c r="B26" s="2">
        <v>2.21</v>
      </c>
      <c r="D26" s="40">
        <f t="shared" si="0"/>
        <v>336431.88019999996</v>
      </c>
      <c r="E26" s="40">
        <f t="shared" si="1"/>
        <v>4231.045</v>
      </c>
      <c r="F26" s="63">
        <f t="shared" si="1"/>
        <v>403159.55939999997</v>
      </c>
      <c r="G26" s="30" t="s">
        <v>80</v>
      </c>
      <c r="H26" s="2" t="s">
        <v>25</v>
      </c>
    </row>
    <row r="27" spans="1:8" ht="12.75">
      <c r="A27" s="13" t="s">
        <v>16</v>
      </c>
      <c r="B27" s="13"/>
      <c r="D27" s="38">
        <f>SUM(D19:D26)</f>
        <v>35538778.182799995</v>
      </c>
      <c r="E27" s="38">
        <f>SUM(E19:E26)</f>
        <v>5260229.7299999995</v>
      </c>
      <c r="F27" s="64">
        <f>SUM(F19:F26)</f>
        <v>38917783.31409999</v>
      </c>
      <c r="G27" s="28"/>
      <c r="H27" s="13" t="s">
        <v>25</v>
      </c>
    </row>
    <row r="28" spans="1:12" ht="12.75">
      <c r="A28" s="2"/>
      <c r="B28" s="2"/>
      <c r="D28" s="40"/>
      <c r="E28" s="2"/>
      <c r="G28" s="27"/>
      <c r="H28" s="2"/>
      <c r="I28" s="45"/>
      <c r="J28" s="46"/>
      <c r="K28" s="46"/>
      <c r="L28" s="25"/>
    </row>
    <row r="29" spans="1:11" ht="12.75">
      <c r="A29" s="2" t="s">
        <v>23</v>
      </c>
      <c r="B29" s="2"/>
      <c r="D29" s="40">
        <f>D27*0.5</f>
        <v>17769389.091399997</v>
      </c>
      <c r="E29" s="40">
        <f>E27*0.5</f>
        <v>2630114.8649999998</v>
      </c>
      <c r="F29" s="57">
        <v>19458891</v>
      </c>
      <c r="G29" s="27">
        <v>5</v>
      </c>
      <c r="H29" s="2" t="s">
        <v>25</v>
      </c>
      <c r="I29" s="36"/>
      <c r="J29" s="36"/>
      <c r="K29" s="36"/>
    </row>
    <row r="30" spans="1:11" ht="12.75">
      <c r="A30" s="2" t="s">
        <v>24</v>
      </c>
      <c r="B30" s="2"/>
      <c r="D30" s="40">
        <f>D27*(1-0.5)</f>
        <v>17769389.091399997</v>
      </c>
      <c r="E30" s="40">
        <f>E27*(1-0.5)</f>
        <v>2630114.8649999998</v>
      </c>
      <c r="F30" s="57">
        <v>19458891</v>
      </c>
      <c r="G30" s="27"/>
      <c r="H30" s="2" t="s">
        <v>25</v>
      </c>
      <c r="I30" s="36"/>
      <c r="J30" s="36"/>
      <c r="K30" s="36"/>
    </row>
    <row r="31" spans="1:11" ht="12.75">
      <c r="A31" s="2"/>
      <c r="B31" s="2"/>
      <c r="C31" s="27"/>
      <c r="D31" s="39"/>
      <c r="E31" s="2"/>
      <c r="F31" s="3"/>
      <c r="G31" s="6"/>
      <c r="H31" s="2"/>
      <c r="I31" s="36"/>
      <c r="J31" s="36"/>
      <c r="K31" s="36"/>
    </row>
    <row r="32" spans="1:11" ht="12.75">
      <c r="A32" s="13" t="s">
        <v>33</v>
      </c>
      <c r="B32" s="13"/>
      <c r="C32" s="28"/>
      <c r="D32" s="42">
        <f>D30/D5</f>
        <v>0.31427955359789267</v>
      </c>
      <c r="E32" s="42">
        <f>E30/E5</f>
        <v>0.4011975704963344</v>
      </c>
      <c r="F32" s="65">
        <f>F30/F5</f>
        <v>0.3088016994570395</v>
      </c>
      <c r="G32" s="6"/>
      <c r="H32" s="2"/>
      <c r="I32" s="36"/>
      <c r="J32" s="36"/>
      <c r="K32" s="36"/>
    </row>
    <row r="33" spans="1:11" ht="12.75">
      <c r="A33" s="2"/>
      <c r="B33" s="2"/>
      <c r="C33" s="27"/>
      <c r="D33" s="42"/>
      <c r="E33" s="2"/>
      <c r="F33" s="3"/>
      <c r="G33" s="6"/>
      <c r="H33" s="2"/>
      <c r="I33" s="36"/>
      <c r="J33" s="36"/>
      <c r="K33" s="36"/>
    </row>
    <row r="34" spans="1:11" ht="12.75">
      <c r="A34" s="54" t="s">
        <v>17</v>
      </c>
      <c r="B34" s="2"/>
      <c r="C34" s="27"/>
      <c r="D34" s="40">
        <f>(D5*(0.324)-D30)</f>
        <v>549594.7550000027</v>
      </c>
      <c r="E34" s="40">
        <f>(E5*(0.411)-E30)</f>
        <v>64261.39500000002</v>
      </c>
      <c r="F34" s="60">
        <f>(F5*(0.319)-F30)</f>
        <v>642637.7153999992</v>
      </c>
      <c r="G34" s="6"/>
      <c r="H34" s="2"/>
      <c r="I34" s="36"/>
      <c r="J34" s="36"/>
      <c r="K34" s="36"/>
    </row>
    <row r="35" spans="1:11" ht="12.75">
      <c r="A35" s="22" t="s">
        <v>98</v>
      </c>
      <c r="B35" s="22"/>
      <c r="C35" s="33"/>
      <c r="D35" s="44">
        <f>D34*650</f>
        <v>357236590.7500017</v>
      </c>
      <c r="E35" s="44">
        <f>E34*650</f>
        <v>41769906.750000015</v>
      </c>
      <c r="F35" s="19"/>
      <c r="G35" s="32"/>
      <c r="H35" s="2"/>
      <c r="I35" s="36"/>
      <c r="J35" s="36"/>
      <c r="K35" s="36"/>
    </row>
    <row r="36" spans="1:11" ht="12.75">
      <c r="A36" s="22" t="s">
        <v>99</v>
      </c>
      <c r="B36" s="22"/>
      <c r="C36" s="33"/>
      <c r="D36" s="44">
        <f>D35*20</f>
        <v>7144731815.000034</v>
      </c>
      <c r="E36" s="44">
        <f>E35*20</f>
        <v>835398135.0000002</v>
      </c>
      <c r="F36" s="19"/>
      <c r="G36" s="32"/>
      <c r="H36" s="2"/>
      <c r="I36" s="36"/>
      <c r="J36" s="36"/>
      <c r="K36" s="36"/>
    </row>
    <row r="37" spans="1:11" ht="12.75">
      <c r="A37" s="22"/>
      <c r="B37" s="22"/>
      <c r="C37" s="33"/>
      <c r="D37" s="44"/>
      <c r="E37" s="44"/>
      <c r="F37" s="19"/>
      <c r="G37" s="32"/>
      <c r="H37" s="2"/>
      <c r="I37" s="36"/>
      <c r="J37" s="36"/>
      <c r="K37" s="36"/>
    </row>
    <row r="38" spans="1:11" ht="12.75">
      <c r="A38" s="22"/>
      <c r="B38" s="22"/>
      <c r="C38" s="33"/>
      <c r="D38" s="44"/>
      <c r="E38" s="44"/>
      <c r="F38" s="19"/>
      <c r="G38" s="32"/>
      <c r="H38" s="2"/>
      <c r="I38" s="36"/>
      <c r="J38" s="36"/>
      <c r="K38" s="36"/>
    </row>
    <row r="39" spans="1:11" ht="12.75">
      <c r="A39" s="2" t="s">
        <v>89</v>
      </c>
      <c r="B39" s="2"/>
      <c r="C39" s="27"/>
      <c r="D39" s="39"/>
      <c r="E39" s="39"/>
      <c r="F39" s="3"/>
      <c r="G39" s="6"/>
      <c r="H39" s="2"/>
      <c r="I39" s="36"/>
      <c r="J39" s="36"/>
      <c r="K39" s="36"/>
    </row>
    <row r="40" spans="1:11" ht="12.75">
      <c r="A40" s="2" t="s">
        <v>90</v>
      </c>
      <c r="B40" s="2"/>
      <c r="C40" s="27"/>
      <c r="D40" s="39"/>
      <c r="E40" s="39"/>
      <c r="F40" s="3"/>
      <c r="G40" s="6"/>
      <c r="H40" s="2"/>
      <c r="I40" s="36"/>
      <c r="J40" s="36"/>
      <c r="K40" s="36"/>
    </row>
    <row r="41" spans="1:11" ht="12.75">
      <c r="A41" s="3" t="s">
        <v>91</v>
      </c>
      <c r="B41" s="2"/>
      <c r="C41" s="27"/>
      <c r="D41" s="39"/>
      <c r="E41" s="39"/>
      <c r="F41" s="3"/>
      <c r="G41" s="6"/>
      <c r="H41" s="2"/>
      <c r="I41" s="36"/>
      <c r="J41" s="36"/>
      <c r="K41" s="36"/>
    </row>
    <row r="42" spans="1:11" ht="12.75">
      <c r="A42" s="40" t="s">
        <v>92</v>
      </c>
      <c r="B42" s="2"/>
      <c r="C42" s="27"/>
      <c r="D42" s="39"/>
      <c r="E42" s="39"/>
      <c r="F42" s="3"/>
      <c r="G42" s="6"/>
      <c r="H42" s="2"/>
      <c r="I42" s="36"/>
      <c r="J42" s="36"/>
      <c r="K42" s="36"/>
    </row>
    <row r="43" spans="1:11" ht="12.75">
      <c r="A43" s="40" t="s">
        <v>93</v>
      </c>
      <c r="B43" s="2"/>
      <c r="C43" s="27"/>
      <c r="D43" s="39"/>
      <c r="E43" s="39"/>
      <c r="F43" s="3"/>
      <c r="G43" s="6"/>
      <c r="H43" s="2"/>
      <c r="I43" s="36"/>
      <c r="J43" s="36"/>
      <c r="K43" s="36"/>
    </row>
    <row r="44" spans="1:11" ht="12.75">
      <c r="A44" s="49" t="s">
        <v>94</v>
      </c>
      <c r="B44" s="47"/>
      <c r="C44" s="50"/>
      <c r="D44" s="48">
        <f>D34*836</f>
        <v>459461215.1800022</v>
      </c>
      <c r="E44" s="48">
        <f>E34*836</f>
        <v>53722526.22000001</v>
      </c>
      <c r="F44" s="3"/>
      <c r="G44" s="6"/>
      <c r="H44" s="2"/>
      <c r="I44" s="36"/>
      <c r="J44" s="36"/>
      <c r="K44" s="36"/>
    </row>
    <row r="45" spans="1:11" ht="12.75">
      <c r="A45" s="53" t="s">
        <v>100</v>
      </c>
      <c r="B45" s="2"/>
      <c r="C45" s="27"/>
      <c r="D45" s="36">
        <f>D34*600</f>
        <v>329756853.0000016</v>
      </c>
      <c r="E45" s="55">
        <f>E34*600</f>
        <v>38556837.000000015</v>
      </c>
      <c r="F45" s="55">
        <f>F34*600</f>
        <v>385582629.23999953</v>
      </c>
      <c r="G45" s="6"/>
      <c r="H45" s="2"/>
      <c r="I45" s="36"/>
      <c r="J45" s="36"/>
      <c r="K45" s="36"/>
    </row>
    <row r="46" spans="1:11" ht="12.75">
      <c r="A46" s="3"/>
      <c r="B46" s="2"/>
      <c r="C46" s="27"/>
      <c r="D46" s="39"/>
      <c r="E46" s="39"/>
      <c r="F46" s="3"/>
      <c r="G46" s="6"/>
      <c r="H46" s="2"/>
      <c r="I46" s="36"/>
      <c r="J46" s="36"/>
      <c r="K46" s="36"/>
    </row>
    <row r="47" spans="1:11" ht="12.75">
      <c r="A47" s="54" t="s">
        <v>19</v>
      </c>
      <c r="B47" s="2"/>
      <c r="C47" s="27"/>
      <c r="D47" s="40">
        <f>(D5*(0.543)-D30)</f>
        <v>12931870.873400006</v>
      </c>
      <c r="E47" s="40">
        <f>(E5*(0.543)-E30)</f>
        <v>929608.5150000006</v>
      </c>
      <c r="F47" s="3">
        <f>(F5*(0.509)-F30)</f>
        <v>12615335.069399998</v>
      </c>
      <c r="G47" s="6"/>
      <c r="H47" s="2"/>
      <c r="I47" s="36"/>
      <c r="J47" s="36"/>
      <c r="K47" s="36"/>
    </row>
    <row r="48" spans="1:11" ht="12.75">
      <c r="A48" s="2" t="s">
        <v>20</v>
      </c>
      <c r="B48" s="2"/>
      <c r="C48" s="27"/>
      <c r="D48" s="43">
        <f>D47*479</f>
        <v>6194366148.3586035</v>
      </c>
      <c r="E48" s="43">
        <f>E47*479</f>
        <v>445282478.6850003</v>
      </c>
      <c r="F48" s="3">
        <f>F47*479</f>
        <v>6042745498.242599</v>
      </c>
      <c r="G48" s="6"/>
      <c r="H48" s="2"/>
      <c r="I48" s="36"/>
      <c r="J48" s="36"/>
      <c r="K48" s="36"/>
    </row>
    <row r="49" spans="1:11" ht="12.75">
      <c r="A49" s="22" t="s">
        <v>87</v>
      </c>
      <c r="B49" s="22"/>
      <c r="C49" s="33"/>
      <c r="D49" s="44">
        <f>D47*550</f>
        <v>7112528980.370004</v>
      </c>
      <c r="E49" s="44">
        <f>E47*550</f>
        <v>511284683.25000036</v>
      </c>
      <c r="F49" s="19">
        <f>F47*550</f>
        <v>6938434288.169999</v>
      </c>
      <c r="G49" s="32"/>
      <c r="H49" s="2"/>
      <c r="I49" s="36"/>
      <c r="J49" s="36"/>
      <c r="K49" s="36"/>
    </row>
    <row r="50" spans="1:11" s="47" customFormat="1" ht="12.75">
      <c r="A50" s="47" t="s">
        <v>95</v>
      </c>
      <c r="C50" s="50"/>
      <c r="D50" s="44">
        <f>D47*836</f>
        <v>10811044050.162405</v>
      </c>
      <c r="E50" s="48">
        <f>E47*836</f>
        <v>777152718.5400004</v>
      </c>
      <c r="F50" s="61">
        <f>F47*836</f>
        <v>10546420118.018398</v>
      </c>
      <c r="G50" s="52"/>
      <c r="I50" s="51"/>
      <c r="J50" s="51"/>
      <c r="K50" s="51"/>
    </row>
    <row r="51" spans="1:11" ht="12.75">
      <c r="A51" s="53" t="s">
        <v>100</v>
      </c>
      <c r="B51" s="2"/>
      <c r="C51" s="27"/>
      <c r="D51" s="56">
        <f>D47*600</f>
        <v>7759122524.040004</v>
      </c>
      <c r="E51" s="66">
        <f>929609*600</f>
        <v>557765400</v>
      </c>
      <c r="F51" s="60">
        <f>F47*600</f>
        <v>7569201041.639998</v>
      </c>
      <c r="G51" s="6"/>
      <c r="H51" s="2"/>
      <c r="I51" s="36"/>
      <c r="J51" s="36"/>
      <c r="K51" s="36"/>
    </row>
    <row r="52" spans="1:11" ht="12.75">
      <c r="A52" s="53"/>
      <c r="B52" s="2"/>
      <c r="C52" s="27"/>
      <c r="D52" s="43"/>
      <c r="E52" s="2"/>
      <c r="F52" s="3"/>
      <c r="G52" s="6"/>
      <c r="H52" s="2"/>
      <c r="I52" s="36"/>
      <c r="J52" s="36"/>
      <c r="K52" s="36"/>
    </row>
    <row r="53" spans="1:11" ht="12.75">
      <c r="A53" s="29" t="s">
        <v>67</v>
      </c>
      <c r="B53" s="2"/>
      <c r="C53" s="27"/>
      <c r="F53" s="3"/>
      <c r="G53" s="6"/>
      <c r="H53" s="2"/>
      <c r="I53" s="36"/>
      <c r="J53" s="36"/>
      <c r="K53" s="36"/>
    </row>
    <row r="54" spans="1:11" ht="12.75">
      <c r="A54" s="29" t="s">
        <v>68</v>
      </c>
      <c r="B54" s="2"/>
      <c r="C54" s="27"/>
      <c r="F54" s="3"/>
      <c r="G54" s="6"/>
      <c r="H54" s="2"/>
      <c r="I54" s="36"/>
      <c r="J54" s="36"/>
      <c r="K54" s="36"/>
    </row>
    <row r="55" spans="1:11" ht="12.75">
      <c r="A55" s="29" t="s">
        <v>69</v>
      </c>
      <c r="B55" s="2"/>
      <c r="C55" s="27"/>
      <c r="F55" s="3"/>
      <c r="G55" s="6"/>
      <c r="H55" s="2"/>
      <c r="I55" s="36"/>
      <c r="J55" s="36"/>
      <c r="K55" s="36"/>
    </row>
    <row r="56" spans="1:11" ht="12.75">
      <c r="A56" s="29" t="s">
        <v>70</v>
      </c>
      <c r="B56" s="2"/>
      <c r="C56" s="27"/>
      <c r="F56" s="3"/>
      <c r="G56" s="6"/>
      <c r="H56" s="2"/>
      <c r="I56" s="36"/>
      <c r="J56" s="36"/>
      <c r="K56" s="36"/>
    </row>
    <row r="57" spans="1:11" ht="12.75">
      <c r="A57" s="29" t="s">
        <v>71</v>
      </c>
      <c r="B57" s="2"/>
      <c r="C57" s="27"/>
      <c r="F57" s="3"/>
      <c r="G57" s="6"/>
      <c r="H57" s="2"/>
      <c r="I57" s="36"/>
      <c r="J57" s="36"/>
      <c r="K57" s="36"/>
    </row>
    <row r="58" spans="1:11" ht="12.75">
      <c r="A58" s="29" t="s">
        <v>72</v>
      </c>
      <c r="B58" s="2"/>
      <c r="C58" s="27"/>
      <c r="F58" s="3"/>
      <c r="G58" s="6"/>
      <c r="H58" s="2"/>
      <c r="I58" s="36"/>
      <c r="J58" s="36"/>
      <c r="K58" s="36"/>
    </row>
    <row r="59" spans="1:11" ht="12.75">
      <c r="A59" s="2"/>
      <c r="B59" s="2"/>
      <c r="C59" s="27"/>
      <c r="D59" s="39"/>
      <c r="E59" s="2"/>
      <c r="F59" s="3"/>
      <c r="G59" s="6"/>
      <c r="H59" s="2"/>
      <c r="I59" s="36"/>
      <c r="J59" s="36"/>
      <c r="K59" s="36"/>
    </row>
    <row r="60" spans="1:11" ht="12.75">
      <c r="A60" s="31" t="s">
        <v>81</v>
      </c>
      <c r="B60" s="2"/>
      <c r="C60" s="27"/>
      <c r="D60" s="39"/>
      <c r="F60" s="3"/>
      <c r="G60" s="6"/>
      <c r="H60" s="2"/>
      <c r="I60" s="36"/>
      <c r="J60" s="36"/>
      <c r="K60" s="36"/>
    </row>
    <row r="61" spans="1:11" ht="12.75">
      <c r="A61" s="31" t="s">
        <v>82</v>
      </c>
      <c r="B61" s="2"/>
      <c r="C61" s="27"/>
      <c r="D61" s="39"/>
      <c r="F61" s="3"/>
      <c r="G61" s="6"/>
      <c r="H61" s="2"/>
      <c r="I61" s="36"/>
      <c r="J61" s="36"/>
      <c r="K61" s="36"/>
    </row>
    <row r="62" spans="1:11" ht="12.75">
      <c r="A62" s="31" t="s">
        <v>83</v>
      </c>
      <c r="B62" s="2"/>
      <c r="C62" s="27"/>
      <c r="D62" s="39"/>
      <c r="F62" s="3"/>
      <c r="G62" s="6"/>
      <c r="H62" s="2"/>
      <c r="I62" s="36"/>
      <c r="J62" s="36"/>
      <c r="K62" s="36"/>
    </row>
    <row r="63" spans="1:11" ht="12.75">
      <c r="A63" s="31" t="s">
        <v>84</v>
      </c>
      <c r="B63" s="2"/>
      <c r="C63" s="27"/>
      <c r="D63" s="39"/>
      <c r="F63" s="3"/>
      <c r="G63" s="6"/>
      <c r="H63" s="2"/>
      <c r="I63" s="36"/>
      <c r="J63" s="36"/>
      <c r="K63" s="36"/>
    </row>
    <row r="64" spans="1:11" ht="12.75">
      <c r="A64" s="31" t="s">
        <v>85</v>
      </c>
      <c r="B64" s="2"/>
      <c r="C64" s="27"/>
      <c r="D64" s="39"/>
      <c r="F64" s="3"/>
      <c r="G64" s="6"/>
      <c r="H64" s="2"/>
      <c r="I64" s="36"/>
      <c r="J64" s="36"/>
      <c r="K64" s="36"/>
    </row>
    <row r="65" spans="2:11" ht="12.75">
      <c r="B65" s="2"/>
      <c r="C65" s="27"/>
      <c r="D65" s="39"/>
      <c r="F65" s="3"/>
      <c r="G65" s="6"/>
      <c r="H65" s="2"/>
      <c r="I65" s="36"/>
      <c r="J65" s="36"/>
      <c r="K65" s="36"/>
    </row>
    <row r="66" spans="1:11" ht="12.75">
      <c r="A66" s="2" t="s">
        <v>3</v>
      </c>
      <c r="B66" s="2"/>
      <c r="C66" s="27"/>
      <c r="D66" s="39"/>
      <c r="F66" s="3"/>
      <c r="G66" s="6"/>
      <c r="H66" s="2"/>
      <c r="I66" s="36"/>
      <c r="J66" s="36"/>
      <c r="K66" s="36"/>
    </row>
    <row r="67" spans="1:11" ht="12.75">
      <c r="A67" s="2" t="s">
        <v>4</v>
      </c>
      <c r="B67" s="2"/>
      <c r="C67" s="27"/>
      <c r="D67" s="39"/>
      <c r="F67" s="3"/>
      <c r="G67" s="6"/>
      <c r="H67" s="2"/>
      <c r="I67" s="36"/>
      <c r="J67" s="36"/>
      <c r="K67" s="36"/>
    </row>
    <row r="68" spans="1:11" ht="12.75">
      <c r="A68" s="2" t="s">
        <v>5</v>
      </c>
      <c r="B68" s="2"/>
      <c r="C68" s="27"/>
      <c r="D68" s="39"/>
      <c r="F68" s="3"/>
      <c r="G68" s="6"/>
      <c r="H68" s="2"/>
      <c r="I68" s="36"/>
      <c r="J68" s="36"/>
      <c r="K68" s="36"/>
    </row>
    <row r="69" spans="1:11" ht="12.75">
      <c r="A69" s="2" t="s">
        <v>6</v>
      </c>
      <c r="B69" s="2"/>
      <c r="C69" s="27"/>
      <c r="D69" s="39"/>
      <c r="E69" s="2"/>
      <c r="F69" s="3"/>
      <c r="G69" s="6"/>
      <c r="H69" s="2"/>
      <c r="I69" s="36"/>
      <c r="J69" s="36"/>
      <c r="K69" s="36"/>
    </row>
    <row r="70" spans="1:11" ht="12.75">
      <c r="A70" s="2" t="s">
        <v>7</v>
      </c>
      <c r="B70" s="2"/>
      <c r="C70" s="27"/>
      <c r="D70" s="39"/>
      <c r="E70" s="2"/>
      <c r="F70" s="3"/>
      <c r="G70" s="6"/>
      <c r="H70" s="2"/>
      <c r="I70" s="36"/>
      <c r="J70" s="36"/>
      <c r="K70" s="36"/>
    </row>
    <row r="71" spans="1:11" ht="12.75">
      <c r="A71" s="2" t="s">
        <v>8</v>
      </c>
      <c r="B71" s="2"/>
      <c r="C71" s="27"/>
      <c r="D71" s="39"/>
      <c r="E71" s="2"/>
      <c r="F71" s="3"/>
      <c r="G71" s="6"/>
      <c r="H71" s="2"/>
      <c r="I71" s="36"/>
      <c r="J71" s="36"/>
      <c r="K71" s="36"/>
    </row>
    <row r="72" spans="1:11" ht="12.75">
      <c r="A72" s="2" t="s">
        <v>9</v>
      </c>
      <c r="B72" s="2"/>
      <c r="C72" s="27"/>
      <c r="D72" s="39"/>
      <c r="E72" s="2"/>
      <c r="F72" s="3"/>
      <c r="G72" s="6"/>
      <c r="H72" s="2"/>
      <c r="I72" s="36"/>
      <c r="J72" s="36"/>
      <c r="K72" s="36"/>
    </row>
    <row r="73" spans="1:11" ht="12.75">
      <c r="A73" s="2" t="s">
        <v>10</v>
      </c>
      <c r="B73" s="2"/>
      <c r="C73" s="27"/>
      <c r="D73" s="39"/>
      <c r="E73" s="2"/>
      <c r="F73" s="3"/>
      <c r="G73" s="6"/>
      <c r="H73" s="2"/>
      <c r="I73" s="36"/>
      <c r="J73" s="36"/>
      <c r="K73" s="36"/>
    </row>
    <row r="74" spans="1:11" ht="12.75">
      <c r="A74" s="2" t="s">
        <v>11</v>
      </c>
      <c r="H74" s="2"/>
      <c r="I74" s="36"/>
      <c r="J74" s="36"/>
      <c r="K74" s="36"/>
    </row>
    <row r="75" spans="1:11" ht="12.75">
      <c r="A75" s="2" t="s">
        <v>12</v>
      </c>
      <c r="H75" s="2"/>
      <c r="I75" s="36"/>
      <c r="J75" s="36"/>
      <c r="K75" s="36"/>
    </row>
    <row r="76" spans="8:11" ht="12.75">
      <c r="H76" s="2"/>
      <c r="I76" s="36"/>
      <c r="J76" s="36"/>
      <c r="K76" s="36"/>
    </row>
    <row r="77" spans="8:11" ht="12.75">
      <c r="H77" s="2"/>
      <c r="I77" s="36"/>
      <c r="J77" s="36"/>
      <c r="K77" s="36"/>
    </row>
    <row r="78" spans="8:11" ht="12.75">
      <c r="H78" s="2"/>
      <c r="I78" s="36"/>
      <c r="J78" s="36"/>
      <c r="K78" s="36"/>
    </row>
    <row r="79" spans="8:11" ht="12.75">
      <c r="H79" s="2"/>
      <c r="I79" s="36"/>
      <c r="J79" s="36"/>
      <c r="K79" s="36"/>
    </row>
    <row r="80" spans="8:11" ht="12.75">
      <c r="H80" s="2"/>
      <c r="I80" s="36"/>
      <c r="J80" s="36"/>
      <c r="K80" s="36"/>
    </row>
    <row r="81" spans="8:11" ht="12.75">
      <c r="H81" s="2"/>
      <c r="I81" s="36"/>
      <c r="J81" s="36"/>
      <c r="K81" s="36"/>
    </row>
    <row r="82" spans="8:11" ht="12.75">
      <c r="H82" s="2"/>
      <c r="I82" s="36"/>
      <c r="J82" s="36"/>
      <c r="K82" s="36"/>
    </row>
    <row r="83" spans="8:11" ht="12.75">
      <c r="H83" s="2"/>
      <c r="I83" s="36"/>
      <c r="J83" s="36"/>
      <c r="K83" s="36"/>
    </row>
    <row r="84" spans="8:11" ht="12.75">
      <c r="H84" s="2"/>
      <c r="I84" s="36"/>
      <c r="J84" s="36"/>
      <c r="K84" s="36"/>
    </row>
    <row r="85" spans="8:11" ht="12.75">
      <c r="H85" s="2"/>
      <c r="I85" s="36"/>
      <c r="J85" s="36"/>
      <c r="K85" s="36"/>
    </row>
    <row r="86" spans="8:11" ht="12.75">
      <c r="H86" s="2"/>
      <c r="I86" s="36"/>
      <c r="J86" s="36"/>
      <c r="K86" s="36"/>
    </row>
    <row r="87" spans="8:11" ht="12.75">
      <c r="H87" s="2"/>
      <c r="I87" s="36"/>
      <c r="J87" s="36"/>
      <c r="K87" s="36"/>
    </row>
    <row r="88" spans="8:11" ht="12.75">
      <c r="H88" s="2"/>
      <c r="I88" s="36"/>
      <c r="J88" s="36"/>
      <c r="K88" s="36"/>
    </row>
    <row r="89" spans="8:11" ht="12.75">
      <c r="H89" s="2"/>
      <c r="I89" s="36"/>
      <c r="J89" s="36"/>
      <c r="K89" s="36"/>
    </row>
    <row r="90" spans="8:11" ht="12.75">
      <c r="H90" s="2"/>
      <c r="I90" s="36"/>
      <c r="J90" s="36"/>
      <c r="K90" s="36"/>
    </row>
    <row r="91" spans="8:11" ht="12.75">
      <c r="H91" s="2"/>
      <c r="I91" s="36"/>
      <c r="J91" s="36"/>
      <c r="K91" s="36"/>
    </row>
    <row r="92" spans="8:11" ht="12.75">
      <c r="H92" s="2"/>
      <c r="I92" s="36"/>
      <c r="J92" s="36"/>
      <c r="K92" s="36"/>
    </row>
    <row r="93" spans="8:11" ht="12.75">
      <c r="H93" s="2"/>
      <c r="I93" s="36"/>
      <c r="J93" s="36"/>
      <c r="K93" s="36"/>
    </row>
    <row r="94" spans="8:11" ht="12.75">
      <c r="H94" s="2"/>
      <c r="I94" s="36"/>
      <c r="J94" s="36"/>
      <c r="K94" s="36"/>
    </row>
    <row r="95" spans="8:11" ht="12.75">
      <c r="H95" s="2"/>
      <c r="I95" s="36"/>
      <c r="J95" s="36"/>
      <c r="K95" s="36"/>
    </row>
    <row r="96" spans="8:11" ht="12.75">
      <c r="H96" s="2"/>
      <c r="I96" s="36"/>
      <c r="J96" s="36"/>
      <c r="K96" s="36"/>
    </row>
    <row r="97" spans="8:11" ht="12.75">
      <c r="H97" s="2"/>
      <c r="I97" s="36"/>
      <c r="J97" s="36"/>
      <c r="K97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bill raun</cp:lastModifiedBy>
  <cp:lastPrinted>2001-03-08T19:15:13Z</cp:lastPrinted>
  <dcterms:created xsi:type="dcterms:W3CDTF">1998-07-16T14:34:42Z</dcterms:created>
  <dcterms:modified xsi:type="dcterms:W3CDTF">2012-02-24T13:33:33Z</dcterms:modified>
  <cp:category/>
  <cp:version/>
  <cp:contentType/>
  <cp:contentStatus/>
</cp:coreProperties>
</file>